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ytej\Desktop\jd57\carpeta 57\INDICADORES\"/>
    </mc:Choice>
  </mc:AlternateContent>
  <bookViews>
    <workbookView xWindow="120" yWindow="615" windowWidth="15195" windowHeight="7590"/>
  </bookViews>
  <sheets>
    <sheet name="CORREGIDA MARZO 2012 1" sheetId="3" r:id="rId1"/>
  </sheets>
  <definedNames>
    <definedName name="_xlnm.Print_Area" localSheetId="0">'CORREGIDA MARZO 2012 1'!$A$1:$U$93</definedName>
  </definedNames>
  <calcPr calcId="152511"/>
</workbook>
</file>

<file path=xl/calcChain.xml><?xml version="1.0" encoding="utf-8"?>
<calcChain xmlns="http://schemas.openxmlformats.org/spreadsheetml/2006/main">
  <c r="Q105" i="3" l="1"/>
  <c r="Q104" i="3"/>
  <c r="S88" i="3" l="1"/>
  <c r="S87" i="3" l="1"/>
  <c r="S96" i="3"/>
  <c r="U82" i="3"/>
  <c r="U81" i="3"/>
  <c r="U79" i="3"/>
  <c r="U78" i="3"/>
  <c r="R96" i="3"/>
  <c r="R87" i="3"/>
  <c r="U97" i="3"/>
  <c r="U96" i="3"/>
  <c r="S97" i="3"/>
  <c r="S83" i="3"/>
  <c r="S80" i="3"/>
  <c r="U83" i="3" l="1"/>
  <c r="U80" i="3"/>
  <c r="S77" i="3"/>
  <c r="S74" i="3"/>
  <c r="S71" i="3"/>
  <c r="S68" i="3"/>
  <c r="S65" i="3"/>
  <c r="S62" i="3"/>
  <c r="S59" i="3"/>
  <c r="S56" i="3"/>
  <c r="S53" i="3"/>
  <c r="S50" i="3"/>
  <c r="S47" i="3"/>
  <c r="S44" i="3"/>
  <c r="S41" i="3"/>
  <c r="S38" i="3"/>
  <c r="S35" i="3"/>
  <c r="S32" i="3"/>
  <c r="S29" i="3"/>
  <c r="S26" i="3"/>
  <c r="S23" i="3"/>
  <c r="S20" i="3"/>
  <c r="S17" i="3"/>
  <c r="S14" i="3"/>
  <c r="S11" i="3"/>
  <c r="S8" i="3"/>
  <c r="R97" i="3" l="1"/>
  <c r="U37" i="3" l="1"/>
  <c r="W37" i="3" l="1"/>
  <c r="U36" i="3"/>
  <c r="U76" i="3" l="1"/>
  <c r="U77" i="3" s="1"/>
  <c r="U75" i="3"/>
  <c r="U72" i="3"/>
  <c r="U70" i="3"/>
  <c r="U69" i="3"/>
  <c r="U71" i="3" l="1"/>
  <c r="U73" i="3"/>
  <c r="U67" i="3"/>
  <c r="U64" i="3"/>
  <c r="U63" i="3"/>
  <c r="U61" i="3"/>
  <c r="U60" i="3"/>
  <c r="U58" i="3"/>
  <c r="U55" i="3"/>
  <c r="U54" i="3"/>
  <c r="U52" i="3"/>
  <c r="U46" i="3"/>
  <c r="U45" i="3"/>
  <c r="U43" i="3"/>
  <c r="U40" i="3"/>
  <c r="U39" i="3"/>
  <c r="U34" i="3"/>
  <c r="U31" i="3"/>
  <c r="U30" i="3"/>
  <c r="U28" i="3"/>
  <c r="U27" i="3"/>
  <c r="U25" i="3"/>
  <c r="U24" i="3"/>
  <c r="U22" i="3"/>
  <c r="U21" i="3"/>
  <c r="U16" i="3"/>
  <c r="U15" i="3"/>
  <c r="U13" i="3"/>
  <c r="U12" i="3"/>
  <c r="R77" i="3" l="1"/>
  <c r="R74" i="3"/>
  <c r="R71" i="3"/>
  <c r="R68" i="3"/>
  <c r="R65" i="3"/>
  <c r="R62" i="3"/>
  <c r="R59" i="3"/>
  <c r="R56" i="3"/>
  <c r="R53" i="3"/>
  <c r="R50" i="3"/>
  <c r="R47" i="3"/>
  <c r="R44" i="3"/>
  <c r="R41" i="3"/>
  <c r="R38" i="3"/>
  <c r="R35" i="3"/>
  <c r="R32" i="3"/>
  <c r="R29" i="3"/>
  <c r="R26" i="3"/>
  <c r="R23" i="3"/>
  <c r="R20" i="3"/>
  <c r="R17" i="3"/>
  <c r="R14" i="3"/>
  <c r="R11" i="3"/>
  <c r="R8" i="3"/>
  <c r="R88" i="3" l="1"/>
  <c r="P6" i="3" l="1"/>
  <c r="U6" i="3" s="1"/>
  <c r="Q97" i="3" l="1"/>
  <c r="Q96" i="3"/>
  <c r="P97" i="3" l="1"/>
  <c r="Q88" i="3"/>
  <c r="Q87" i="3"/>
  <c r="U74" i="3" l="1"/>
  <c r="Q77" i="3"/>
  <c r="Q74" i="3"/>
  <c r="Q71" i="3"/>
  <c r="Q68" i="3"/>
  <c r="Q65" i="3"/>
  <c r="Q62" i="3"/>
  <c r="Q59" i="3"/>
  <c r="Q56" i="3"/>
  <c r="Q53" i="3"/>
  <c r="Q50" i="3"/>
  <c r="Q47" i="3"/>
  <c r="Q44" i="3"/>
  <c r="Q41" i="3"/>
  <c r="Q38" i="3"/>
  <c r="Q35" i="3"/>
  <c r="Q32" i="3"/>
  <c r="Q29" i="3"/>
  <c r="Q26" i="3"/>
  <c r="Q23" i="3"/>
  <c r="Q20" i="3"/>
  <c r="Q17" i="3"/>
  <c r="Q14" i="3"/>
  <c r="Q11" i="3"/>
  <c r="Q8" i="3"/>
  <c r="P42" i="3" l="1"/>
  <c r="U42" i="3" s="1"/>
  <c r="O97" i="3" l="1"/>
  <c r="O96" i="3"/>
  <c r="O87" i="3"/>
  <c r="P8" i="3" l="1"/>
  <c r="X87" i="3"/>
  <c r="P66" i="3"/>
  <c r="U66" i="3" s="1"/>
  <c r="P57" i="3"/>
  <c r="U57" i="3" s="1"/>
  <c r="P51" i="3"/>
  <c r="U51" i="3" s="1"/>
  <c r="P48" i="3"/>
  <c r="P33" i="3"/>
  <c r="U33" i="3" s="1"/>
  <c r="P18" i="3"/>
  <c r="P9" i="3"/>
  <c r="P87" i="3" l="1"/>
  <c r="P88" i="3"/>
  <c r="Y87" i="3" l="1"/>
  <c r="W64" i="3"/>
  <c r="W70" i="3"/>
  <c r="W67" i="3"/>
  <c r="W61" i="3"/>
  <c r="W58" i="3"/>
  <c r="W55" i="3"/>
  <c r="W52" i="3"/>
  <c r="W46" i="3"/>
  <c r="W43" i="3"/>
  <c r="W40" i="3"/>
  <c r="W34" i="3"/>
  <c r="W31" i="3"/>
  <c r="W28" i="3"/>
  <c r="W25" i="3"/>
  <c r="W22" i="3"/>
  <c r="W16" i="3"/>
  <c r="W13" i="3"/>
  <c r="K96" i="3" l="1"/>
  <c r="O88" i="3" l="1"/>
  <c r="N97" i="3"/>
  <c r="P71" i="3" l="1"/>
  <c r="P68" i="3"/>
  <c r="P65" i="3"/>
  <c r="P62" i="3"/>
  <c r="P59" i="3"/>
  <c r="P56" i="3"/>
  <c r="P53" i="3"/>
  <c r="P50" i="3"/>
  <c r="P47" i="3"/>
  <c r="P44" i="3"/>
  <c r="P41" i="3"/>
  <c r="P38" i="3"/>
  <c r="P35" i="3"/>
  <c r="P32" i="3"/>
  <c r="P29" i="3"/>
  <c r="P26" i="3"/>
  <c r="P23" i="3"/>
  <c r="P20" i="3"/>
  <c r="P17" i="3"/>
  <c r="P14" i="3"/>
  <c r="P11" i="3"/>
  <c r="U68" i="3" l="1"/>
  <c r="N96" i="3"/>
  <c r="L88" i="3"/>
  <c r="J88" i="3"/>
  <c r="F88" i="3"/>
  <c r="E88" i="3"/>
  <c r="D88" i="3"/>
  <c r="C88" i="3"/>
  <c r="L87" i="3"/>
  <c r="J87" i="3"/>
  <c r="F87" i="3"/>
  <c r="E87" i="3"/>
  <c r="D87" i="3"/>
  <c r="C87" i="3"/>
  <c r="O65" i="3"/>
  <c r="N65" i="3"/>
  <c r="O62" i="3"/>
  <c r="O59" i="3"/>
  <c r="N59" i="3"/>
  <c r="M59" i="3"/>
  <c r="O56" i="3"/>
  <c r="N56" i="3"/>
  <c r="M56" i="3"/>
  <c r="L56" i="3"/>
  <c r="O53" i="3"/>
  <c r="N53" i="3"/>
  <c r="M53" i="3"/>
  <c r="L53" i="3"/>
  <c r="O50" i="3"/>
  <c r="N50" i="3"/>
  <c r="M50" i="3"/>
  <c r="L50" i="3"/>
  <c r="K49" i="3"/>
  <c r="U49" i="3" s="1"/>
  <c r="K48" i="3"/>
  <c r="U48" i="3" s="1"/>
  <c r="O47" i="3"/>
  <c r="N47" i="3"/>
  <c r="M47" i="3"/>
  <c r="L47" i="3"/>
  <c r="O44" i="3"/>
  <c r="N44" i="3"/>
  <c r="M44" i="3"/>
  <c r="L44" i="3"/>
  <c r="O41" i="3"/>
  <c r="N41" i="3"/>
  <c r="M41" i="3"/>
  <c r="L41" i="3"/>
  <c r="O38" i="3"/>
  <c r="N38" i="3"/>
  <c r="M38" i="3"/>
  <c r="L38" i="3"/>
  <c r="O35" i="3"/>
  <c r="N35" i="3"/>
  <c r="M35" i="3"/>
  <c r="L35" i="3"/>
  <c r="O32" i="3"/>
  <c r="N32" i="3"/>
  <c r="M32" i="3"/>
  <c r="L32" i="3"/>
  <c r="O29" i="3"/>
  <c r="N29" i="3"/>
  <c r="M29" i="3"/>
  <c r="L29" i="3"/>
  <c r="O26" i="3"/>
  <c r="N26" i="3"/>
  <c r="M26" i="3"/>
  <c r="L26" i="3"/>
  <c r="O23" i="3"/>
  <c r="N23" i="3"/>
  <c r="M23" i="3"/>
  <c r="L23" i="3"/>
  <c r="O20" i="3"/>
  <c r="N20" i="3"/>
  <c r="M20" i="3"/>
  <c r="L20" i="3"/>
  <c r="K19" i="3"/>
  <c r="U19" i="3" s="1"/>
  <c r="K18" i="3"/>
  <c r="U18" i="3" s="1"/>
  <c r="O17" i="3"/>
  <c r="N17" i="3"/>
  <c r="M17" i="3"/>
  <c r="L17" i="3"/>
  <c r="O14" i="3"/>
  <c r="N14" i="3"/>
  <c r="M14" i="3"/>
  <c r="L14" i="3"/>
  <c r="U14" i="3"/>
  <c r="O11" i="3"/>
  <c r="N11" i="3"/>
  <c r="M11" i="3"/>
  <c r="L11" i="3"/>
  <c r="K10" i="3"/>
  <c r="U10" i="3" s="1"/>
  <c r="K9" i="3"/>
  <c r="U9" i="3" s="1"/>
  <c r="O8" i="3"/>
  <c r="N8" i="3"/>
  <c r="M8" i="3"/>
  <c r="L8" i="3"/>
  <c r="K7" i="3"/>
  <c r="U7" i="3" s="1"/>
  <c r="U8" i="3" s="1"/>
  <c r="L97" i="3" l="1"/>
  <c r="L96" i="3"/>
  <c r="K88" i="3"/>
  <c r="W7" i="3"/>
  <c r="W19" i="3"/>
  <c r="U20" i="3"/>
  <c r="K11" i="3"/>
  <c r="W10" i="3"/>
  <c r="W49" i="3"/>
  <c r="U50" i="3"/>
  <c r="U26" i="3"/>
  <c r="U32" i="3"/>
  <c r="U38" i="3"/>
  <c r="U44" i="3"/>
  <c r="K50" i="3"/>
  <c r="U53" i="3"/>
  <c r="U59" i="3"/>
  <c r="U65" i="3"/>
  <c r="K8" i="3"/>
  <c r="U17" i="3"/>
  <c r="K20" i="3"/>
  <c r="U23" i="3"/>
  <c r="U29" i="3"/>
  <c r="U35" i="3"/>
  <c r="U41" i="3"/>
  <c r="U47" i="3"/>
  <c r="U56" i="3"/>
  <c r="U62" i="3"/>
  <c r="K87" i="3"/>
  <c r="U11" i="3"/>
  <c r="K85" i="3" l="1"/>
  <c r="W71" i="3"/>
  <c r="P96" i="3"/>
</calcChain>
</file>

<file path=xl/comments1.xml><?xml version="1.0" encoding="utf-8"?>
<comments xmlns="http://schemas.openxmlformats.org/spreadsheetml/2006/main">
  <authors>
    <author>LIC. GLORIA B. DELGADILLO ROSALES</author>
  </authors>
  <commentList>
    <comment ref="C91" authorId="0" shapeId="0">
      <text>
        <r>
          <rPr>
            <b/>
            <sz val="14"/>
            <color indexed="81"/>
            <rFont val="Tahoma"/>
            <family val="2"/>
          </rPr>
          <t>ACTUALIZADO CON LA FECHA DEL 25 DE MAYO DE 2009.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<sst xmlns="http://schemas.openxmlformats.org/spreadsheetml/2006/main" count="112" uniqueCount="59">
  <si>
    <t>PLANTEL</t>
  </si>
  <si>
    <t>GENERACIÓN</t>
  </si>
  <si>
    <t>TOTAL</t>
  </si>
  <si>
    <t>1996-1999</t>
  </si>
  <si>
    <t>1997-2000</t>
  </si>
  <si>
    <t>1998-2001</t>
  </si>
  <si>
    <t>1999-2002</t>
  </si>
  <si>
    <t>2000-2003</t>
  </si>
  <si>
    <t>2001-2004</t>
  </si>
  <si>
    <t>2002-2005</t>
  </si>
  <si>
    <t>2003-2006</t>
  </si>
  <si>
    <t>2004-2007</t>
  </si>
  <si>
    <t>2005-2008</t>
  </si>
  <si>
    <t>2006-2009</t>
  </si>
  <si>
    <t>2007-2010</t>
  </si>
  <si>
    <t>INGRESO</t>
  </si>
  <si>
    <t>EGRESO</t>
  </si>
  <si>
    <t>TOTALES:</t>
  </si>
  <si>
    <t>correcto</t>
  </si>
  <si>
    <t>EL INDICE DE EFICIENCIA TERMINAL GLOBAL TOTAL DEL CECYTEJ  ES DE:</t>
  </si>
  <si>
    <t>.</t>
  </si>
  <si>
    <t>2008-2011</t>
  </si>
  <si>
    <t>EGRESADOS</t>
  </si>
  <si>
    <t>DESDE GEN 2001-2004</t>
  </si>
  <si>
    <t>2009-2012</t>
  </si>
  <si>
    <t xml:space="preserve">EGRESADOS  </t>
  </si>
  <si>
    <t>INGRESOS</t>
  </si>
  <si>
    <t>ultima correción el 07 de Marzo de 2013. definitiva</t>
  </si>
  <si>
    <t>TESISTAN</t>
  </si>
  <si>
    <t>LA DURAZNERA (TLAQUEPAQUE)</t>
  </si>
  <si>
    <t>TEPATITLAN</t>
  </si>
  <si>
    <t>COCULA</t>
  </si>
  <si>
    <t>TOTATICHE</t>
  </si>
  <si>
    <t>PUERTO VALLARTA PITILLAL (LAS JUNTAS)</t>
  </si>
  <si>
    <t>IXTLAHUACAN DEL RÍO</t>
  </si>
  <si>
    <t>VALLE DE JUÁREZ</t>
  </si>
  <si>
    <t>ENCARNACIÓN DE DÍAZ</t>
  </si>
  <si>
    <t>ATOTONILCO</t>
  </si>
  <si>
    <t>EL GRULLO</t>
  </si>
  <si>
    <t>CIHUATLÁN</t>
  </si>
  <si>
    <t>ZAPOTILTIC</t>
  </si>
  <si>
    <t xml:space="preserve">GUADALAJARA PARQUE SOLIDARIDAD </t>
  </si>
  <si>
    <t>TLAJOMULCO DE ZUÑIGA</t>
  </si>
  <si>
    <t>EL ARENAL</t>
  </si>
  <si>
    <t>SANTA ANITA</t>
  </si>
  <si>
    <t>NEXTIPAC</t>
  </si>
  <si>
    <t>TECALITLÁN</t>
  </si>
  <si>
    <t>SAN IGNACIO CERRO GORDO</t>
  </si>
  <si>
    <t>2010-2013</t>
  </si>
  <si>
    <t>TLAJOMULCO - SANTA FE</t>
  </si>
  <si>
    <t>TLAJOMULCO SANTA FE -  CHULAVISTA</t>
  </si>
  <si>
    <t>PUERTO VALLARTA - IXTAPA</t>
  </si>
  <si>
    <t>EL SALTO (EL VERDE)</t>
  </si>
  <si>
    <t>2011-2014</t>
  </si>
  <si>
    <t>2012-2015</t>
  </si>
  <si>
    <t>ZAPOPAN - SANTA MARGARITA</t>
  </si>
  <si>
    <t>TONALÁ - EL PANORÁMICO</t>
  </si>
  <si>
    <t>HISTORICO DE EFICIENCIA TERMINAL                                                                                                                                                                                             1996 - 2015</t>
  </si>
  <si>
    <r>
      <t xml:space="preserve">NOTA: </t>
    </r>
    <r>
      <rPr>
        <sz val="12"/>
        <rFont val="Arial"/>
        <family val="2"/>
      </rPr>
      <t xml:space="preserve">La Media Nacional en Eficiencia Terminal que nos comunica la Coordinación Nacional de CECyTES en el Ciclo Escolar 2012-2013 es de </t>
    </r>
    <r>
      <rPr>
        <b/>
        <sz val="16"/>
        <rFont val="Arial"/>
        <family val="2"/>
      </rPr>
      <t>62.02</t>
    </r>
    <r>
      <rPr>
        <b/>
        <sz val="12"/>
        <rFont val="Arial"/>
        <family val="2"/>
      </rPr>
      <t xml:space="preserve">%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</si>
</sst>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5"/>
      <name val="Arial"/>
      <family val="2"/>
    </font>
    <font>
      <b/>
      <sz val="10"/>
      <color indexed="9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0000FF"/>
      <name val="Arial"/>
      <family val="2"/>
    </font>
    <font>
      <b/>
      <sz val="16"/>
      <color rgb="FF0000FF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/>
    <xf numFmtId="1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0" fontId="17" fillId="0" borderId="0" xfId="0" applyFont="1"/>
    <xf numFmtId="10" fontId="18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NumberFormat="1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0" fontId="16" fillId="0" borderId="0" xfId="0" applyNumberFormat="1" applyFont="1" applyBorder="1" applyAlignment="1">
      <alignment horizont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0" fontId="15" fillId="5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0" fontId="15" fillId="5" borderId="3" xfId="0" applyNumberFormat="1" applyFont="1" applyFill="1" applyBorder="1" applyAlignment="1">
      <alignment horizontal="center" vertical="center"/>
    </xf>
    <xf numFmtId="10" fontId="15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0" fontId="15" fillId="5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10" fontId="4" fillId="3" borderId="9" xfId="0" applyNumberFormat="1" applyFont="1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10" fontId="4" fillId="3" borderId="10" xfId="0" applyNumberFormat="1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10" fontId="15" fillId="5" borderId="7" xfId="0" applyNumberFormat="1" applyFont="1" applyFill="1" applyBorder="1" applyAlignment="1">
      <alignment horizontal="center" vertical="center"/>
    </xf>
    <xf numFmtId="10" fontId="15" fillId="5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0" fontId="18" fillId="3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0" fontId="7" fillId="2" borderId="0" xfId="0" applyNumberFormat="1" applyFont="1" applyFill="1" applyBorder="1" applyAlignment="1">
      <alignment horizontal="center" vertical="center"/>
    </xf>
    <xf numFmtId="10" fontId="15" fillId="5" borderId="13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10" fontId="20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1" xfId="0" applyBorder="1"/>
    <xf numFmtId="0" fontId="21" fillId="5" borderId="1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22" fillId="0" borderId="0" xfId="0" applyFont="1"/>
    <xf numFmtId="0" fontId="8" fillId="0" borderId="0" xfId="0" applyFont="1" applyFill="1"/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105"/>
  <sheetViews>
    <sheetView showGridLines="0" tabSelected="1" topLeftCell="B1" zoomScale="60" zoomScaleNormal="60" zoomScaleSheetLayoutView="75" workbookViewId="0">
      <selection activeCell="B2" sqref="B2:U93"/>
    </sheetView>
  </sheetViews>
  <sheetFormatPr baseColWidth="10" defaultRowHeight="20.25" x14ac:dyDescent="0.3"/>
  <cols>
    <col min="1" max="1" width="1.85546875" customWidth="1"/>
    <col min="2" max="2" width="37.28515625" customWidth="1"/>
    <col min="3" max="3" width="14.85546875" style="1" customWidth="1"/>
    <col min="4" max="4" width="14.7109375" style="1" customWidth="1"/>
    <col min="5" max="5" width="11.5703125" customWidth="1"/>
    <col min="6" max="6" width="12.85546875" customWidth="1"/>
    <col min="7" max="7" width="13.28515625" customWidth="1"/>
    <col min="8" max="8" width="12.85546875" customWidth="1"/>
    <col min="9" max="9" width="14.5703125" customWidth="1"/>
    <col min="10" max="11" width="13" customWidth="1"/>
    <col min="12" max="16" width="11.85546875" customWidth="1"/>
    <col min="17" max="18" width="13.5703125" customWidth="1"/>
    <col min="19" max="19" width="12.28515625" style="84" customWidth="1"/>
    <col min="20" max="20" width="1.85546875" style="84" customWidth="1"/>
    <col min="21" max="21" width="14.7109375" style="1" hidden="1" customWidth="1"/>
    <col min="22" max="22" width="2.140625" hidden="1" customWidth="1"/>
    <col min="23" max="23" width="21.140625" style="26" hidden="1" customWidth="1"/>
    <col min="24" max="24" width="14.85546875" hidden="1" customWidth="1"/>
    <col min="25" max="25" width="0.28515625" style="27" customWidth="1"/>
    <col min="26" max="26" width="0.140625" customWidth="1"/>
    <col min="27" max="27" width="0.7109375" customWidth="1"/>
  </cols>
  <sheetData>
    <row r="1" spans="2:25" ht="9" customHeight="1" x14ac:dyDescent="0.3"/>
    <row r="2" spans="2:25" ht="60" customHeight="1" x14ac:dyDescent="0.4">
      <c r="B2" s="107" t="s">
        <v>57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79"/>
      <c r="U2" s="42"/>
    </row>
    <row r="3" spans="2:25" ht="9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80"/>
      <c r="T3" s="80"/>
    </row>
    <row r="4" spans="2:25" ht="15.75" x14ac:dyDescent="0.2">
      <c r="B4" s="114" t="s">
        <v>0</v>
      </c>
      <c r="C4" s="109" t="s">
        <v>1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32"/>
      <c r="U4" s="115" t="s">
        <v>2</v>
      </c>
      <c r="W4" s="25" t="s">
        <v>22</v>
      </c>
      <c r="X4" s="25" t="s">
        <v>26</v>
      </c>
      <c r="Y4" s="25" t="s">
        <v>25</v>
      </c>
    </row>
    <row r="5" spans="2:25" s="1" customFormat="1" ht="21" customHeight="1" x14ac:dyDescent="0.2">
      <c r="B5" s="114"/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21</v>
      </c>
      <c r="P5" s="5" t="s">
        <v>24</v>
      </c>
      <c r="Q5" s="5" t="s">
        <v>48</v>
      </c>
      <c r="R5" s="5" t="s">
        <v>53</v>
      </c>
      <c r="S5" s="5" t="s">
        <v>54</v>
      </c>
      <c r="T5" s="33"/>
      <c r="U5" s="115"/>
      <c r="W5" s="24" t="s">
        <v>23</v>
      </c>
      <c r="X5" s="78">
        <v>39845</v>
      </c>
      <c r="Y5" s="76">
        <v>40909</v>
      </c>
    </row>
    <row r="6" spans="2:25" s="1" customFormat="1" ht="19.5" customHeight="1" x14ac:dyDescent="0.3">
      <c r="B6" s="102" t="s">
        <v>15</v>
      </c>
      <c r="C6" s="6">
        <v>60</v>
      </c>
      <c r="D6" s="6">
        <v>96</v>
      </c>
      <c r="E6" s="6">
        <v>208</v>
      </c>
      <c r="F6" s="6">
        <v>205</v>
      </c>
      <c r="G6" s="7">
        <v>184</v>
      </c>
      <c r="H6" s="7">
        <v>317</v>
      </c>
      <c r="I6" s="7">
        <v>389</v>
      </c>
      <c r="J6" s="8">
        <v>344</v>
      </c>
      <c r="K6" s="8">
        <v>422</v>
      </c>
      <c r="L6" s="8">
        <v>666</v>
      </c>
      <c r="M6" s="8">
        <v>557</v>
      </c>
      <c r="N6" s="8">
        <v>523</v>
      </c>
      <c r="O6" s="8">
        <v>597</v>
      </c>
      <c r="P6" s="8">
        <f>500+X7</f>
        <v>646</v>
      </c>
      <c r="Q6" s="8">
        <v>478</v>
      </c>
      <c r="R6" s="8">
        <v>670</v>
      </c>
      <c r="S6" s="8">
        <v>649</v>
      </c>
      <c r="T6" s="30"/>
      <c r="U6" s="90">
        <f>SUM(C6:R6)</f>
        <v>6362</v>
      </c>
      <c r="W6" s="27"/>
      <c r="Y6" s="27"/>
    </row>
    <row r="7" spans="2:25" s="1" customFormat="1" ht="19.5" customHeight="1" x14ac:dyDescent="0.3">
      <c r="B7" s="102" t="s">
        <v>16</v>
      </c>
      <c r="C7" s="6">
        <v>27</v>
      </c>
      <c r="D7" s="6">
        <v>49</v>
      </c>
      <c r="E7" s="6">
        <v>81</v>
      </c>
      <c r="F7" s="6">
        <v>85</v>
      </c>
      <c r="G7" s="7">
        <v>77</v>
      </c>
      <c r="H7" s="7">
        <v>91</v>
      </c>
      <c r="I7" s="7">
        <v>105</v>
      </c>
      <c r="J7" s="8">
        <v>166</v>
      </c>
      <c r="K7" s="8">
        <f>217+29</f>
        <v>246</v>
      </c>
      <c r="L7" s="8">
        <v>355</v>
      </c>
      <c r="M7" s="8">
        <v>314</v>
      </c>
      <c r="N7" s="8">
        <v>259</v>
      </c>
      <c r="O7" s="8">
        <v>258</v>
      </c>
      <c r="P7" s="8">
        <v>308</v>
      </c>
      <c r="Q7" s="8">
        <v>261</v>
      </c>
      <c r="R7" s="8">
        <v>377</v>
      </c>
      <c r="S7" s="8">
        <v>336</v>
      </c>
      <c r="T7" s="30"/>
      <c r="U7" s="90">
        <f>SUM(C7:R7)</f>
        <v>3059</v>
      </c>
      <c r="W7" s="28">
        <f>SUM(H7:P7)</f>
        <v>2102</v>
      </c>
      <c r="X7" s="27">
        <v>146</v>
      </c>
      <c r="Y7" s="27">
        <v>60</v>
      </c>
    </row>
    <row r="8" spans="2:25" s="9" customFormat="1" ht="19.5" customHeight="1" x14ac:dyDescent="0.3">
      <c r="B8" s="96" t="s">
        <v>28</v>
      </c>
      <c r="C8" s="43">
        <v>0.45</v>
      </c>
      <c r="D8" s="43">
        <v>0.51039999999999996</v>
      </c>
      <c r="E8" s="43">
        <v>0.38940000000000002</v>
      </c>
      <c r="F8" s="43">
        <v>0.41460000000000002</v>
      </c>
      <c r="G8" s="43">
        <v>0.41839999999999999</v>
      </c>
      <c r="H8" s="43">
        <v>0.28699999999999998</v>
      </c>
      <c r="I8" s="43">
        <v>0.26989999999999997</v>
      </c>
      <c r="J8" s="43">
        <v>0.48249999999999998</v>
      </c>
      <c r="K8" s="43">
        <f t="shared" ref="K8:N8" si="0">K7/K6</f>
        <v>0.58293838862559244</v>
      </c>
      <c r="L8" s="43">
        <f t="shared" si="0"/>
        <v>0.53303303303303307</v>
      </c>
      <c r="M8" s="43">
        <f t="shared" si="0"/>
        <v>0.56373429084380611</v>
      </c>
      <c r="N8" s="43">
        <f t="shared" si="0"/>
        <v>0.49521988527724664</v>
      </c>
      <c r="O8" s="43">
        <f>O7/O6</f>
        <v>0.43216080402010049</v>
      </c>
      <c r="P8" s="43">
        <f>P7/P6</f>
        <v>0.47678018575851394</v>
      </c>
      <c r="Q8" s="43">
        <f>Q7/Q6</f>
        <v>0.54602510460251041</v>
      </c>
      <c r="R8" s="43">
        <f>R7/R6</f>
        <v>0.56268656716417909</v>
      </c>
      <c r="S8" s="43">
        <f>S7/S6</f>
        <v>0.51771956856702617</v>
      </c>
      <c r="T8" s="31"/>
      <c r="U8" s="91">
        <f>U7/U6</f>
        <v>0.48082364036466518</v>
      </c>
      <c r="W8" s="29"/>
      <c r="X8" s="27"/>
      <c r="Y8" s="75"/>
    </row>
    <row r="9" spans="2:25" ht="19.5" customHeight="1" x14ac:dyDescent="0.3">
      <c r="B9" s="102" t="s">
        <v>15</v>
      </c>
      <c r="C9" s="6">
        <v>62</v>
      </c>
      <c r="D9" s="6">
        <v>110</v>
      </c>
      <c r="E9" s="6">
        <v>224</v>
      </c>
      <c r="F9" s="6">
        <v>248</v>
      </c>
      <c r="G9" s="6">
        <v>279</v>
      </c>
      <c r="H9" s="6">
        <v>411</v>
      </c>
      <c r="I9" s="8">
        <v>456</v>
      </c>
      <c r="J9" s="8">
        <v>426</v>
      </c>
      <c r="K9" s="8">
        <f>470+113</f>
        <v>583</v>
      </c>
      <c r="L9" s="8">
        <v>746</v>
      </c>
      <c r="M9" s="8">
        <v>807</v>
      </c>
      <c r="N9" s="8">
        <v>679</v>
      </c>
      <c r="O9" s="8">
        <v>820</v>
      </c>
      <c r="P9" s="8">
        <f>531+X10</f>
        <v>703</v>
      </c>
      <c r="Q9" s="8">
        <v>413</v>
      </c>
      <c r="R9" s="8">
        <v>655</v>
      </c>
      <c r="S9" s="8">
        <v>735</v>
      </c>
      <c r="T9" s="30"/>
      <c r="U9" s="90">
        <f>SUM(C9:R9)</f>
        <v>7622</v>
      </c>
      <c r="X9" s="27"/>
    </row>
    <row r="10" spans="2:25" ht="19.5" customHeight="1" x14ac:dyDescent="0.3">
      <c r="B10" s="102" t="s">
        <v>16</v>
      </c>
      <c r="C10" s="6">
        <v>27</v>
      </c>
      <c r="D10" s="6">
        <v>59</v>
      </c>
      <c r="E10" s="6">
        <v>131</v>
      </c>
      <c r="F10" s="6">
        <v>138</v>
      </c>
      <c r="G10" s="6">
        <v>145</v>
      </c>
      <c r="H10" s="6">
        <v>200</v>
      </c>
      <c r="I10" s="8">
        <v>212</v>
      </c>
      <c r="J10" s="8">
        <v>242</v>
      </c>
      <c r="K10" s="8">
        <f>272+50</f>
        <v>322</v>
      </c>
      <c r="L10" s="8">
        <v>387</v>
      </c>
      <c r="M10" s="8">
        <v>356</v>
      </c>
      <c r="N10" s="8">
        <v>371</v>
      </c>
      <c r="O10" s="8">
        <v>417</v>
      </c>
      <c r="P10" s="8">
        <v>399</v>
      </c>
      <c r="Q10" s="8">
        <v>270</v>
      </c>
      <c r="R10" s="8">
        <v>368</v>
      </c>
      <c r="S10" s="8">
        <v>415</v>
      </c>
      <c r="T10" s="30"/>
      <c r="U10" s="90">
        <f>SUM(C10:R10)</f>
        <v>4044</v>
      </c>
      <c r="W10" s="28">
        <f>SUM(H10:P10)</f>
        <v>2906</v>
      </c>
      <c r="X10" s="27">
        <v>172</v>
      </c>
      <c r="Y10" s="27">
        <v>104</v>
      </c>
    </row>
    <row r="11" spans="2:25" s="9" customFormat="1" ht="19.5" customHeight="1" x14ac:dyDescent="0.3">
      <c r="B11" s="96" t="s">
        <v>29</v>
      </c>
      <c r="C11" s="46">
        <v>0.43540000000000001</v>
      </c>
      <c r="D11" s="43">
        <v>0.5363</v>
      </c>
      <c r="E11" s="43">
        <v>0.58479999999999999</v>
      </c>
      <c r="F11" s="43">
        <v>0.55640000000000001</v>
      </c>
      <c r="G11" s="43">
        <v>0.51970000000000005</v>
      </c>
      <c r="H11" s="43">
        <v>0.48659999999999998</v>
      </c>
      <c r="I11" s="43">
        <v>0.46489999999999998</v>
      </c>
      <c r="J11" s="43">
        <v>0.56799999999999995</v>
      </c>
      <c r="K11" s="43">
        <f t="shared" ref="K11:U11" si="1">K10/K9</f>
        <v>0.55231560891938247</v>
      </c>
      <c r="L11" s="43">
        <f t="shared" si="1"/>
        <v>0.51876675603217159</v>
      </c>
      <c r="M11" s="43">
        <f t="shared" si="1"/>
        <v>0.44114002478314746</v>
      </c>
      <c r="N11" s="43">
        <f t="shared" si="1"/>
        <v>0.54639175257731953</v>
      </c>
      <c r="O11" s="43">
        <f>O10/O9</f>
        <v>0.50853658536585367</v>
      </c>
      <c r="P11" s="43">
        <f>P10/P9</f>
        <v>0.56756756756756754</v>
      </c>
      <c r="Q11" s="43">
        <f>Q10/Q9</f>
        <v>0.65375302663438262</v>
      </c>
      <c r="R11" s="43">
        <f>R10/R9</f>
        <v>0.56183206106870232</v>
      </c>
      <c r="S11" s="43">
        <f>S10/S9</f>
        <v>0.56462585034013602</v>
      </c>
      <c r="T11" s="31"/>
      <c r="U11" s="91">
        <f t="shared" si="1"/>
        <v>0.53056940435581212</v>
      </c>
      <c r="W11" s="29"/>
      <c r="X11" s="27"/>
      <c r="Y11" s="75"/>
    </row>
    <row r="12" spans="2:25" ht="19.5" customHeight="1" x14ac:dyDescent="0.3">
      <c r="B12" s="103" t="s">
        <v>15</v>
      </c>
      <c r="C12" s="47"/>
      <c r="D12" s="44">
        <v>105</v>
      </c>
      <c r="E12" s="6">
        <v>134</v>
      </c>
      <c r="F12" s="6">
        <v>144</v>
      </c>
      <c r="G12" s="6">
        <v>154</v>
      </c>
      <c r="H12" s="6">
        <v>205</v>
      </c>
      <c r="I12" s="8">
        <v>192</v>
      </c>
      <c r="J12" s="8">
        <v>360</v>
      </c>
      <c r="K12" s="8">
        <v>295</v>
      </c>
      <c r="L12" s="8">
        <v>286</v>
      </c>
      <c r="M12" s="8">
        <v>417</v>
      </c>
      <c r="N12" s="8">
        <v>542</v>
      </c>
      <c r="O12" s="8">
        <v>427</v>
      </c>
      <c r="P12" s="8">
        <v>441</v>
      </c>
      <c r="Q12" s="8">
        <v>500</v>
      </c>
      <c r="R12" s="8">
        <v>463</v>
      </c>
      <c r="S12" s="8">
        <v>435</v>
      </c>
      <c r="T12" s="30"/>
      <c r="U12" s="90">
        <f>SUM(C12:R12)</f>
        <v>4665</v>
      </c>
      <c r="X12" s="27"/>
    </row>
    <row r="13" spans="2:25" ht="19.5" customHeight="1" x14ac:dyDescent="0.3">
      <c r="B13" s="103" t="s">
        <v>16</v>
      </c>
      <c r="C13" s="48"/>
      <c r="D13" s="44">
        <v>43</v>
      </c>
      <c r="E13" s="6">
        <v>87</v>
      </c>
      <c r="F13" s="6">
        <v>80</v>
      </c>
      <c r="G13" s="6">
        <v>90</v>
      </c>
      <c r="H13" s="6">
        <v>106</v>
      </c>
      <c r="I13" s="8">
        <v>128</v>
      </c>
      <c r="J13" s="8">
        <v>174</v>
      </c>
      <c r="K13" s="8">
        <v>181</v>
      </c>
      <c r="L13" s="8">
        <v>174</v>
      </c>
      <c r="M13" s="8">
        <v>237</v>
      </c>
      <c r="N13" s="8">
        <v>301</v>
      </c>
      <c r="O13" s="8">
        <v>272</v>
      </c>
      <c r="P13" s="8">
        <v>242</v>
      </c>
      <c r="Q13" s="8">
        <v>227</v>
      </c>
      <c r="R13" s="8">
        <v>266</v>
      </c>
      <c r="S13" s="8">
        <v>255</v>
      </c>
      <c r="T13" s="30"/>
      <c r="U13" s="90">
        <f>SUM(C13:R13)</f>
        <v>2608</v>
      </c>
      <c r="W13" s="28">
        <f>SUM(H13:P13)</f>
        <v>1815</v>
      </c>
      <c r="X13" s="27"/>
    </row>
    <row r="14" spans="2:25" s="9" customFormat="1" ht="19.5" customHeight="1" x14ac:dyDescent="0.3">
      <c r="B14" s="97" t="s">
        <v>30</v>
      </c>
      <c r="C14" s="52"/>
      <c r="D14" s="45">
        <v>0.40949999999999998</v>
      </c>
      <c r="E14" s="43">
        <v>0.6492</v>
      </c>
      <c r="F14" s="43">
        <v>0.55549999999999999</v>
      </c>
      <c r="G14" s="43">
        <v>0.58440000000000003</v>
      </c>
      <c r="H14" s="43">
        <v>0.51700000000000002</v>
      </c>
      <c r="I14" s="43">
        <v>0.66659999999999997</v>
      </c>
      <c r="J14" s="43">
        <v>0.48330000000000001</v>
      </c>
      <c r="K14" s="43">
        <v>0.61350000000000005</v>
      </c>
      <c r="L14" s="43">
        <f t="shared" ref="L14:R14" si="2">L13/L12</f>
        <v>0.60839160839160844</v>
      </c>
      <c r="M14" s="43">
        <f t="shared" si="2"/>
        <v>0.56834532374100721</v>
      </c>
      <c r="N14" s="43">
        <f t="shared" si="2"/>
        <v>0.55535055350553508</v>
      </c>
      <c r="O14" s="43">
        <f t="shared" si="2"/>
        <v>0.63700234192037475</v>
      </c>
      <c r="P14" s="43">
        <f t="shared" si="2"/>
        <v>0.5487528344671202</v>
      </c>
      <c r="Q14" s="43">
        <f t="shared" si="2"/>
        <v>0.45400000000000001</v>
      </c>
      <c r="R14" s="43">
        <f t="shared" si="2"/>
        <v>0.5745140388768899</v>
      </c>
      <c r="S14" s="43">
        <f t="shared" ref="S14" si="3">S13/S12</f>
        <v>0.58620689655172409</v>
      </c>
      <c r="T14" s="31"/>
      <c r="U14" s="91">
        <f>U13/U12</f>
        <v>0.55905680600214358</v>
      </c>
      <c r="W14" s="29"/>
      <c r="X14" s="27"/>
      <c r="Y14" s="75"/>
    </row>
    <row r="15" spans="2:25" ht="19.5" customHeight="1" x14ac:dyDescent="0.3">
      <c r="B15" s="103" t="s">
        <v>15</v>
      </c>
      <c r="C15" s="49"/>
      <c r="D15" s="44">
        <v>137</v>
      </c>
      <c r="E15" s="6">
        <v>141</v>
      </c>
      <c r="F15" s="6">
        <v>145</v>
      </c>
      <c r="G15" s="6">
        <v>223</v>
      </c>
      <c r="H15" s="6">
        <v>336</v>
      </c>
      <c r="I15" s="8">
        <v>329</v>
      </c>
      <c r="J15" s="8">
        <v>314</v>
      </c>
      <c r="K15" s="8">
        <v>312</v>
      </c>
      <c r="L15" s="8">
        <v>319</v>
      </c>
      <c r="M15" s="8">
        <v>406</v>
      </c>
      <c r="N15" s="8">
        <v>439</v>
      </c>
      <c r="O15" s="8">
        <v>341</v>
      </c>
      <c r="P15" s="8">
        <v>423</v>
      </c>
      <c r="Q15" s="8">
        <v>465</v>
      </c>
      <c r="R15" s="8">
        <v>375</v>
      </c>
      <c r="S15" s="8">
        <v>451</v>
      </c>
      <c r="T15" s="30"/>
      <c r="U15" s="90">
        <f>SUM(C15:R15)</f>
        <v>4705</v>
      </c>
      <c r="X15" s="27"/>
    </row>
    <row r="16" spans="2:25" ht="19.5" customHeight="1" x14ac:dyDescent="0.3">
      <c r="B16" s="103" t="s">
        <v>16</v>
      </c>
      <c r="C16" s="49"/>
      <c r="D16" s="44">
        <v>53</v>
      </c>
      <c r="E16" s="6">
        <v>64</v>
      </c>
      <c r="F16" s="6">
        <v>75</v>
      </c>
      <c r="G16" s="6">
        <v>140</v>
      </c>
      <c r="H16" s="6">
        <v>203</v>
      </c>
      <c r="I16" s="8">
        <v>228</v>
      </c>
      <c r="J16" s="8">
        <v>229</v>
      </c>
      <c r="K16" s="8">
        <v>230</v>
      </c>
      <c r="L16" s="8">
        <v>241</v>
      </c>
      <c r="M16" s="8">
        <v>262</v>
      </c>
      <c r="N16" s="8">
        <v>259</v>
      </c>
      <c r="O16" s="8">
        <v>221</v>
      </c>
      <c r="P16" s="8">
        <v>270</v>
      </c>
      <c r="Q16" s="8">
        <v>317</v>
      </c>
      <c r="R16" s="8">
        <v>273</v>
      </c>
      <c r="S16" s="8">
        <v>316</v>
      </c>
      <c r="T16" s="30"/>
      <c r="U16" s="90">
        <f>SUM(C16:R16)</f>
        <v>3065</v>
      </c>
      <c r="W16" s="28">
        <f>SUM(H16:P16)</f>
        <v>2143</v>
      </c>
      <c r="X16" s="27"/>
    </row>
    <row r="17" spans="2:25" s="9" customFormat="1" ht="19.5" customHeight="1" x14ac:dyDescent="0.3">
      <c r="B17" s="97" t="s">
        <v>31</v>
      </c>
      <c r="C17" s="52"/>
      <c r="D17" s="45">
        <v>0.38679999999999998</v>
      </c>
      <c r="E17" s="43">
        <v>0.45390000000000003</v>
      </c>
      <c r="F17" s="43">
        <v>0.51719999999999999</v>
      </c>
      <c r="G17" s="43">
        <v>0.62780000000000002</v>
      </c>
      <c r="H17" s="43">
        <v>0.60409999999999997</v>
      </c>
      <c r="I17" s="43">
        <v>0.69299999999999995</v>
      </c>
      <c r="J17" s="43">
        <v>0.72919999999999996</v>
      </c>
      <c r="K17" s="43">
        <v>0.73709999999999998</v>
      </c>
      <c r="L17" s="43">
        <f t="shared" ref="L17:R17" si="4">L16/L15</f>
        <v>0.75548589341692785</v>
      </c>
      <c r="M17" s="43">
        <f t="shared" si="4"/>
        <v>0.64532019704433496</v>
      </c>
      <c r="N17" s="43">
        <f t="shared" si="4"/>
        <v>0.58997722095671978</v>
      </c>
      <c r="O17" s="43">
        <f t="shared" si="4"/>
        <v>0.64809384164222872</v>
      </c>
      <c r="P17" s="43">
        <f t="shared" si="4"/>
        <v>0.63829787234042556</v>
      </c>
      <c r="Q17" s="43">
        <f t="shared" si="4"/>
        <v>0.68172043010752692</v>
      </c>
      <c r="R17" s="43">
        <f t="shared" si="4"/>
        <v>0.72799999999999998</v>
      </c>
      <c r="S17" s="43">
        <f t="shared" ref="S17" si="5">S16/S15</f>
        <v>0.70066518847006654</v>
      </c>
      <c r="T17" s="31"/>
      <c r="U17" s="91">
        <f>U16/U15</f>
        <v>0.65143464399574924</v>
      </c>
      <c r="W17" s="29"/>
      <c r="X17" s="27"/>
      <c r="Y17" s="75"/>
    </row>
    <row r="18" spans="2:25" ht="19.5" customHeight="1" x14ac:dyDescent="0.3">
      <c r="B18" s="103" t="s">
        <v>15</v>
      </c>
      <c r="C18" s="49"/>
      <c r="D18" s="44">
        <v>37</v>
      </c>
      <c r="E18" s="6">
        <v>180</v>
      </c>
      <c r="F18" s="6">
        <v>141</v>
      </c>
      <c r="G18" s="6">
        <v>306</v>
      </c>
      <c r="H18" s="6">
        <v>261</v>
      </c>
      <c r="I18" s="8">
        <v>240</v>
      </c>
      <c r="J18" s="8">
        <v>333</v>
      </c>
      <c r="K18" s="8">
        <f>333+58</f>
        <v>391</v>
      </c>
      <c r="L18" s="8">
        <v>535</v>
      </c>
      <c r="M18" s="8">
        <v>651</v>
      </c>
      <c r="N18" s="8">
        <v>621</v>
      </c>
      <c r="O18" s="8">
        <v>497</v>
      </c>
      <c r="P18" s="8">
        <f>483+X19</f>
        <v>572</v>
      </c>
      <c r="Q18" s="8">
        <v>486</v>
      </c>
      <c r="R18" s="8">
        <v>614</v>
      </c>
      <c r="S18" s="8">
        <v>723</v>
      </c>
      <c r="T18" s="30"/>
      <c r="U18" s="90">
        <f>SUM(C18:R18)</f>
        <v>5865</v>
      </c>
      <c r="X18" s="27"/>
    </row>
    <row r="19" spans="2:25" ht="19.5" customHeight="1" x14ac:dyDescent="0.3">
      <c r="B19" s="103" t="s">
        <v>16</v>
      </c>
      <c r="C19" s="49"/>
      <c r="D19" s="44">
        <v>14</v>
      </c>
      <c r="E19" s="6">
        <v>63</v>
      </c>
      <c r="F19" s="6">
        <v>73</v>
      </c>
      <c r="G19" s="6">
        <v>203</v>
      </c>
      <c r="H19" s="6">
        <v>124</v>
      </c>
      <c r="I19" s="8">
        <v>115</v>
      </c>
      <c r="J19" s="8">
        <v>154</v>
      </c>
      <c r="K19" s="8">
        <f>166+23</f>
        <v>189</v>
      </c>
      <c r="L19" s="8">
        <v>273</v>
      </c>
      <c r="M19" s="8">
        <v>343</v>
      </c>
      <c r="N19" s="8">
        <v>284</v>
      </c>
      <c r="O19" s="8">
        <v>279</v>
      </c>
      <c r="P19" s="8">
        <v>280</v>
      </c>
      <c r="Q19" s="8">
        <v>214</v>
      </c>
      <c r="R19" s="8">
        <v>275</v>
      </c>
      <c r="S19" s="8">
        <v>315</v>
      </c>
      <c r="T19" s="30"/>
      <c r="U19" s="90">
        <f>SUM(C19:R19)</f>
        <v>2883</v>
      </c>
      <c r="W19" s="28">
        <f>SUM(H19:P19)</f>
        <v>2041</v>
      </c>
      <c r="X19" s="27">
        <v>89</v>
      </c>
      <c r="Y19" s="27">
        <v>39</v>
      </c>
    </row>
    <row r="20" spans="2:25" s="9" customFormat="1" ht="19.5" customHeight="1" x14ac:dyDescent="0.3">
      <c r="B20" s="97" t="s">
        <v>52</v>
      </c>
      <c r="C20" s="52"/>
      <c r="D20" s="45">
        <v>0.37830000000000003</v>
      </c>
      <c r="E20" s="43">
        <v>0.35</v>
      </c>
      <c r="F20" s="43">
        <v>0.51770000000000005</v>
      </c>
      <c r="G20" s="43">
        <v>0.6633</v>
      </c>
      <c r="H20" s="43">
        <v>0.47499999999999998</v>
      </c>
      <c r="I20" s="43">
        <v>0.47910000000000003</v>
      </c>
      <c r="J20" s="43">
        <v>0.46239999999999998</v>
      </c>
      <c r="K20" s="43">
        <f t="shared" ref="K20:U20" si="6">K19/K18</f>
        <v>0.48337595907928388</v>
      </c>
      <c r="L20" s="43">
        <f t="shared" si="6"/>
        <v>0.51028037383177571</v>
      </c>
      <c r="M20" s="43">
        <f t="shared" si="6"/>
        <v>0.5268817204301075</v>
      </c>
      <c r="N20" s="43">
        <f t="shared" si="6"/>
        <v>0.45732689210950078</v>
      </c>
      <c r="O20" s="43">
        <f t="shared" si="6"/>
        <v>0.56136820925553321</v>
      </c>
      <c r="P20" s="43">
        <f t="shared" si="6"/>
        <v>0.48951048951048953</v>
      </c>
      <c r="Q20" s="43">
        <f t="shared" ref="Q20:R20" si="7">Q19/Q18</f>
        <v>0.44032921810699588</v>
      </c>
      <c r="R20" s="43">
        <f t="shared" si="7"/>
        <v>0.44788273615635177</v>
      </c>
      <c r="S20" s="43">
        <f t="shared" ref="S20" si="8">S19/S18</f>
        <v>0.43568464730290457</v>
      </c>
      <c r="T20" s="31"/>
      <c r="U20" s="91">
        <f t="shared" si="6"/>
        <v>0.49156010230179026</v>
      </c>
      <c r="V20" s="22"/>
      <c r="W20" s="29"/>
      <c r="X20" s="27"/>
      <c r="Y20" s="75"/>
    </row>
    <row r="21" spans="2:25" ht="19.5" customHeight="1" x14ac:dyDescent="0.3">
      <c r="B21" s="103" t="s">
        <v>15</v>
      </c>
      <c r="C21" s="50"/>
      <c r="D21" s="44">
        <v>54</v>
      </c>
      <c r="E21" s="6">
        <v>63</v>
      </c>
      <c r="F21" s="6">
        <v>43</v>
      </c>
      <c r="G21" s="6">
        <v>41</v>
      </c>
      <c r="H21" s="6">
        <v>60</v>
      </c>
      <c r="I21" s="8">
        <v>37</v>
      </c>
      <c r="J21" s="8">
        <v>94</v>
      </c>
      <c r="K21" s="8">
        <v>98</v>
      </c>
      <c r="L21" s="8">
        <v>192</v>
      </c>
      <c r="M21" s="8">
        <v>125</v>
      </c>
      <c r="N21" s="8">
        <v>101</v>
      </c>
      <c r="O21" s="8">
        <v>200</v>
      </c>
      <c r="P21" s="8">
        <v>149</v>
      </c>
      <c r="Q21" s="8">
        <v>141</v>
      </c>
      <c r="R21" s="8">
        <v>167</v>
      </c>
      <c r="S21" s="8">
        <v>144</v>
      </c>
      <c r="T21" s="30"/>
      <c r="U21" s="90">
        <f>SUM(C21:R21)</f>
        <v>1565</v>
      </c>
      <c r="X21" s="27"/>
    </row>
    <row r="22" spans="2:25" ht="19.5" customHeight="1" x14ac:dyDescent="0.3">
      <c r="B22" s="103" t="s">
        <v>16</v>
      </c>
      <c r="C22" s="49"/>
      <c r="D22" s="44">
        <v>40</v>
      </c>
      <c r="E22" s="6">
        <v>31</v>
      </c>
      <c r="F22" s="6">
        <v>29</v>
      </c>
      <c r="G22" s="6">
        <v>17</v>
      </c>
      <c r="H22" s="6">
        <v>48</v>
      </c>
      <c r="I22" s="8">
        <v>23</v>
      </c>
      <c r="J22" s="8">
        <v>54</v>
      </c>
      <c r="K22" s="8">
        <v>69</v>
      </c>
      <c r="L22" s="8">
        <v>106</v>
      </c>
      <c r="M22" s="8">
        <v>67</v>
      </c>
      <c r="N22" s="8">
        <v>61</v>
      </c>
      <c r="O22" s="8">
        <v>75</v>
      </c>
      <c r="P22" s="8">
        <v>84</v>
      </c>
      <c r="Q22" s="8">
        <v>62</v>
      </c>
      <c r="R22" s="8">
        <v>97</v>
      </c>
      <c r="S22" s="8">
        <v>74</v>
      </c>
      <c r="T22" s="30"/>
      <c r="U22" s="90">
        <f>SUM(C22:R22)</f>
        <v>863</v>
      </c>
      <c r="W22" s="28">
        <f>SUM(H22:P22)</f>
        <v>587</v>
      </c>
      <c r="X22" s="27"/>
    </row>
    <row r="23" spans="2:25" s="9" customFormat="1" ht="19.5" customHeight="1" x14ac:dyDescent="0.3">
      <c r="B23" s="97" t="s">
        <v>32</v>
      </c>
      <c r="C23" s="52"/>
      <c r="D23" s="56">
        <v>0.74070000000000003</v>
      </c>
      <c r="E23" s="43">
        <v>0.49199999999999999</v>
      </c>
      <c r="F23" s="43">
        <v>0.6744</v>
      </c>
      <c r="G23" s="43">
        <v>0.41460000000000002</v>
      </c>
      <c r="H23" s="43">
        <v>0.8</v>
      </c>
      <c r="I23" s="43">
        <v>0.62160000000000004</v>
      </c>
      <c r="J23" s="43">
        <v>0.57440000000000002</v>
      </c>
      <c r="K23" s="43">
        <v>0.70399999999999996</v>
      </c>
      <c r="L23" s="43">
        <f t="shared" ref="L23:R23" si="9">L22/L21</f>
        <v>0.55208333333333337</v>
      </c>
      <c r="M23" s="43">
        <f t="shared" si="9"/>
        <v>0.53600000000000003</v>
      </c>
      <c r="N23" s="43">
        <f t="shared" si="9"/>
        <v>0.60396039603960394</v>
      </c>
      <c r="O23" s="43">
        <f t="shared" si="9"/>
        <v>0.375</v>
      </c>
      <c r="P23" s="43">
        <f t="shared" si="9"/>
        <v>0.56375838926174493</v>
      </c>
      <c r="Q23" s="43">
        <f t="shared" si="9"/>
        <v>0.43971631205673761</v>
      </c>
      <c r="R23" s="43">
        <f t="shared" si="9"/>
        <v>0.58083832335329344</v>
      </c>
      <c r="S23" s="43">
        <f t="shared" ref="S23" si="10">S22/S21</f>
        <v>0.51388888888888884</v>
      </c>
      <c r="T23" s="31"/>
      <c r="U23" s="91">
        <f>U22/U21</f>
        <v>0.55143769968051115</v>
      </c>
      <c r="W23" s="29"/>
      <c r="X23" s="27"/>
      <c r="Y23" s="75"/>
    </row>
    <row r="24" spans="2:25" ht="19.5" customHeight="1" x14ac:dyDescent="0.3">
      <c r="B24" s="103" t="s">
        <v>15</v>
      </c>
      <c r="C24" s="53"/>
      <c r="D24" s="58"/>
      <c r="E24" s="44">
        <v>113</v>
      </c>
      <c r="F24" s="6">
        <v>295</v>
      </c>
      <c r="G24" s="6">
        <v>322</v>
      </c>
      <c r="H24" s="6">
        <v>257</v>
      </c>
      <c r="I24" s="8">
        <v>280</v>
      </c>
      <c r="J24" s="8">
        <v>640</v>
      </c>
      <c r="K24" s="8">
        <v>623</v>
      </c>
      <c r="L24" s="8">
        <v>569</v>
      </c>
      <c r="M24" s="8">
        <v>625</v>
      </c>
      <c r="N24" s="8">
        <v>738</v>
      </c>
      <c r="O24" s="8">
        <v>713</v>
      </c>
      <c r="P24" s="8">
        <v>820</v>
      </c>
      <c r="Q24" s="8">
        <v>752</v>
      </c>
      <c r="R24" s="8">
        <v>700</v>
      </c>
      <c r="S24" s="8">
        <v>680</v>
      </c>
      <c r="T24" s="30"/>
      <c r="U24" s="90">
        <f>SUM(C24:R24)</f>
        <v>7447</v>
      </c>
      <c r="X24" s="27"/>
    </row>
    <row r="25" spans="2:25" ht="19.5" customHeight="1" x14ac:dyDescent="0.3">
      <c r="B25" s="103" t="s">
        <v>16</v>
      </c>
      <c r="C25" s="53"/>
      <c r="D25" s="49"/>
      <c r="E25" s="44">
        <v>45</v>
      </c>
      <c r="F25" s="6">
        <v>111</v>
      </c>
      <c r="G25" s="6">
        <v>162</v>
      </c>
      <c r="H25" s="6">
        <v>123</v>
      </c>
      <c r="I25" s="8">
        <v>139</v>
      </c>
      <c r="J25" s="8">
        <v>298</v>
      </c>
      <c r="K25" s="8">
        <v>237</v>
      </c>
      <c r="L25" s="8">
        <v>283</v>
      </c>
      <c r="M25" s="8">
        <v>358</v>
      </c>
      <c r="N25" s="8">
        <v>414</v>
      </c>
      <c r="O25" s="8">
        <v>400</v>
      </c>
      <c r="P25" s="8">
        <v>453</v>
      </c>
      <c r="Q25" s="8">
        <v>457</v>
      </c>
      <c r="R25" s="8">
        <v>461</v>
      </c>
      <c r="S25" s="8">
        <v>464</v>
      </c>
      <c r="T25" s="30"/>
      <c r="U25" s="90">
        <f>SUM(C25:R25)</f>
        <v>3941</v>
      </c>
      <c r="W25" s="28">
        <f>SUM(H25:P25)</f>
        <v>2705</v>
      </c>
      <c r="X25" s="27"/>
    </row>
    <row r="26" spans="2:25" s="9" customFormat="1" ht="38.25" customHeight="1" x14ac:dyDescent="0.3">
      <c r="B26" s="98" t="s">
        <v>33</v>
      </c>
      <c r="C26" s="55"/>
      <c r="D26" s="52"/>
      <c r="E26" s="56">
        <v>0.3982</v>
      </c>
      <c r="F26" s="43">
        <v>0.37619999999999998</v>
      </c>
      <c r="G26" s="43">
        <v>0.50309999999999999</v>
      </c>
      <c r="H26" s="43">
        <v>0.47849999999999998</v>
      </c>
      <c r="I26" s="43">
        <v>0.49640000000000001</v>
      </c>
      <c r="J26" s="43">
        <v>0.46560000000000001</v>
      </c>
      <c r="K26" s="43">
        <v>0.38040000000000002</v>
      </c>
      <c r="L26" s="43">
        <f t="shared" ref="L26:R26" si="11">L25/L24</f>
        <v>0.49736379613356768</v>
      </c>
      <c r="M26" s="43">
        <f t="shared" si="11"/>
        <v>0.57279999999999998</v>
      </c>
      <c r="N26" s="43">
        <f t="shared" si="11"/>
        <v>0.56097560975609762</v>
      </c>
      <c r="O26" s="43">
        <f t="shared" si="11"/>
        <v>0.56100981767180924</v>
      </c>
      <c r="P26" s="43">
        <f t="shared" si="11"/>
        <v>0.55243902439024395</v>
      </c>
      <c r="Q26" s="43">
        <f t="shared" si="11"/>
        <v>0.60771276595744683</v>
      </c>
      <c r="R26" s="43">
        <f t="shared" si="11"/>
        <v>0.65857142857142859</v>
      </c>
      <c r="S26" s="43">
        <f t="shared" ref="S26" si="12">S25/S24</f>
        <v>0.68235294117647061</v>
      </c>
      <c r="T26" s="31"/>
      <c r="U26" s="91">
        <f>U25/U24</f>
        <v>0.52920639183563856</v>
      </c>
      <c r="W26" s="29"/>
      <c r="X26" s="27"/>
      <c r="Y26" s="75"/>
    </row>
    <row r="27" spans="2:25" ht="19.5" customHeight="1" x14ac:dyDescent="0.3">
      <c r="B27" s="103" t="s">
        <v>15</v>
      </c>
      <c r="C27" s="53"/>
      <c r="D27" s="49"/>
      <c r="E27" s="47"/>
      <c r="F27" s="44">
        <v>81</v>
      </c>
      <c r="G27" s="6">
        <v>65</v>
      </c>
      <c r="H27" s="6">
        <v>51</v>
      </c>
      <c r="I27" s="8">
        <v>94</v>
      </c>
      <c r="J27" s="8">
        <v>94</v>
      </c>
      <c r="K27" s="8">
        <v>120</v>
      </c>
      <c r="L27" s="8">
        <v>127</v>
      </c>
      <c r="M27" s="8">
        <v>172</v>
      </c>
      <c r="N27" s="8">
        <v>168</v>
      </c>
      <c r="O27" s="8">
        <v>163</v>
      </c>
      <c r="P27" s="8">
        <v>199</v>
      </c>
      <c r="Q27" s="8">
        <v>227</v>
      </c>
      <c r="R27" s="8">
        <v>273</v>
      </c>
      <c r="S27" s="8">
        <v>238</v>
      </c>
      <c r="T27" s="30"/>
      <c r="U27" s="90">
        <f>SUM(C27:R27)</f>
        <v>1834</v>
      </c>
      <c r="X27" s="27"/>
    </row>
    <row r="28" spans="2:25" ht="19.5" customHeight="1" x14ac:dyDescent="0.3">
      <c r="B28" s="103" t="s">
        <v>16</v>
      </c>
      <c r="C28" s="53"/>
      <c r="D28" s="49"/>
      <c r="E28" s="48"/>
      <c r="F28" s="44">
        <v>45</v>
      </c>
      <c r="G28" s="6">
        <v>50</v>
      </c>
      <c r="H28" s="6">
        <v>33</v>
      </c>
      <c r="I28" s="8">
        <v>53</v>
      </c>
      <c r="J28" s="8">
        <v>63</v>
      </c>
      <c r="K28" s="8">
        <v>80</v>
      </c>
      <c r="L28" s="8">
        <v>95</v>
      </c>
      <c r="M28" s="8">
        <v>121</v>
      </c>
      <c r="N28" s="8">
        <v>121</v>
      </c>
      <c r="O28" s="8">
        <v>109</v>
      </c>
      <c r="P28" s="8">
        <v>144</v>
      </c>
      <c r="Q28" s="8">
        <v>133</v>
      </c>
      <c r="R28" s="8">
        <v>181</v>
      </c>
      <c r="S28" s="8">
        <v>177</v>
      </c>
      <c r="T28" s="30"/>
      <c r="U28" s="90">
        <f>SUM(C28:R28)</f>
        <v>1228</v>
      </c>
      <c r="W28" s="28">
        <f>SUM(H28:P28)</f>
        <v>819</v>
      </c>
      <c r="X28" s="27"/>
    </row>
    <row r="29" spans="2:25" s="9" customFormat="1" ht="19.5" customHeight="1" x14ac:dyDescent="0.3">
      <c r="B29" s="97" t="s">
        <v>34</v>
      </c>
      <c r="C29" s="55"/>
      <c r="D29" s="52"/>
      <c r="E29" s="52"/>
      <c r="F29" s="45">
        <v>0.55549999999999999</v>
      </c>
      <c r="G29" s="43">
        <v>0.76919999999999999</v>
      </c>
      <c r="H29" s="43">
        <v>0.64700000000000002</v>
      </c>
      <c r="I29" s="43">
        <v>0.56379999999999997</v>
      </c>
      <c r="J29" s="43">
        <v>0.67020000000000002</v>
      </c>
      <c r="K29" s="43">
        <v>0.66659999999999997</v>
      </c>
      <c r="L29" s="43">
        <f t="shared" ref="L29:R29" si="13">L28/L27</f>
        <v>0.74803149606299213</v>
      </c>
      <c r="M29" s="43">
        <f t="shared" si="13"/>
        <v>0.70348837209302328</v>
      </c>
      <c r="N29" s="43">
        <f t="shared" si="13"/>
        <v>0.72023809523809523</v>
      </c>
      <c r="O29" s="43">
        <f t="shared" si="13"/>
        <v>0.66871165644171782</v>
      </c>
      <c r="P29" s="43">
        <f t="shared" si="13"/>
        <v>0.72361809045226133</v>
      </c>
      <c r="Q29" s="43">
        <f t="shared" si="13"/>
        <v>0.58590308370044053</v>
      </c>
      <c r="R29" s="43">
        <f t="shared" si="13"/>
        <v>0.66300366300366298</v>
      </c>
      <c r="S29" s="43">
        <f t="shared" ref="S29" si="14">S28/S27</f>
        <v>0.74369747899159666</v>
      </c>
      <c r="T29" s="31"/>
      <c r="U29" s="91">
        <f>U28/U27</f>
        <v>0.66957470010905129</v>
      </c>
      <c r="W29" s="29"/>
      <c r="X29" s="27"/>
      <c r="Y29" s="75"/>
    </row>
    <row r="30" spans="2:25" ht="19.5" customHeight="1" x14ac:dyDescent="0.3">
      <c r="B30" s="104" t="s">
        <v>15</v>
      </c>
      <c r="C30" s="53"/>
      <c r="D30" s="49"/>
      <c r="E30" s="49"/>
      <c r="F30" s="44">
        <v>65</v>
      </c>
      <c r="G30" s="6">
        <v>63</v>
      </c>
      <c r="H30" s="6">
        <v>51</v>
      </c>
      <c r="I30" s="8">
        <v>40</v>
      </c>
      <c r="J30" s="8">
        <v>84</v>
      </c>
      <c r="K30" s="8">
        <v>78</v>
      </c>
      <c r="L30" s="8">
        <v>90</v>
      </c>
      <c r="M30" s="8">
        <v>174</v>
      </c>
      <c r="N30" s="8">
        <v>116</v>
      </c>
      <c r="O30" s="8">
        <v>99</v>
      </c>
      <c r="P30" s="8">
        <v>98</v>
      </c>
      <c r="Q30" s="8">
        <v>59</v>
      </c>
      <c r="R30" s="8">
        <v>169</v>
      </c>
      <c r="S30" s="8">
        <v>101</v>
      </c>
      <c r="T30" s="30"/>
      <c r="U30" s="90">
        <f>SUM(C30:R30)</f>
        <v>1186</v>
      </c>
      <c r="V30" s="10"/>
      <c r="X30" s="27"/>
    </row>
    <row r="31" spans="2:25" ht="19.5" customHeight="1" x14ac:dyDescent="0.3">
      <c r="B31" s="104" t="s">
        <v>16</v>
      </c>
      <c r="C31" s="53"/>
      <c r="D31" s="49"/>
      <c r="E31" s="49"/>
      <c r="F31" s="44">
        <v>44</v>
      </c>
      <c r="G31" s="6">
        <v>44</v>
      </c>
      <c r="H31" s="6">
        <v>25</v>
      </c>
      <c r="I31" s="8">
        <v>29</v>
      </c>
      <c r="J31" s="8">
        <v>64</v>
      </c>
      <c r="K31" s="8">
        <v>52</v>
      </c>
      <c r="L31" s="8">
        <v>70</v>
      </c>
      <c r="M31" s="8">
        <v>82</v>
      </c>
      <c r="N31" s="8">
        <v>70</v>
      </c>
      <c r="O31" s="8">
        <v>71</v>
      </c>
      <c r="P31" s="8">
        <v>47</v>
      </c>
      <c r="Q31" s="8">
        <v>40</v>
      </c>
      <c r="R31" s="8">
        <v>104</v>
      </c>
      <c r="S31" s="8">
        <v>65</v>
      </c>
      <c r="T31" s="30"/>
      <c r="U31" s="90">
        <f>SUM(C31:R31)</f>
        <v>742</v>
      </c>
      <c r="V31" s="10"/>
      <c r="W31" s="28">
        <f>SUM(H31:P31)</f>
        <v>510</v>
      </c>
      <c r="X31" s="27"/>
    </row>
    <row r="32" spans="2:25" s="9" customFormat="1" ht="19.5" customHeight="1" x14ac:dyDescent="0.3">
      <c r="B32" s="97" t="s">
        <v>35</v>
      </c>
      <c r="C32" s="55"/>
      <c r="D32" s="52"/>
      <c r="E32" s="52"/>
      <c r="F32" s="45">
        <v>0.67689999999999995</v>
      </c>
      <c r="G32" s="43">
        <v>0.69840000000000002</v>
      </c>
      <c r="H32" s="43">
        <v>0.49009999999999998</v>
      </c>
      <c r="I32" s="43">
        <v>0.72499999999999998</v>
      </c>
      <c r="J32" s="43">
        <v>0.76190000000000002</v>
      </c>
      <c r="K32" s="43">
        <v>0.66659999999999997</v>
      </c>
      <c r="L32" s="43">
        <f t="shared" ref="L32:R32" si="15">L31/L30</f>
        <v>0.77777777777777779</v>
      </c>
      <c r="M32" s="43">
        <f t="shared" si="15"/>
        <v>0.47126436781609193</v>
      </c>
      <c r="N32" s="43">
        <f t="shared" si="15"/>
        <v>0.60344827586206895</v>
      </c>
      <c r="O32" s="43">
        <f t="shared" si="15"/>
        <v>0.71717171717171713</v>
      </c>
      <c r="P32" s="43">
        <f t="shared" si="15"/>
        <v>0.47959183673469385</v>
      </c>
      <c r="Q32" s="43">
        <f t="shared" si="15"/>
        <v>0.67796610169491522</v>
      </c>
      <c r="R32" s="43">
        <f t="shared" si="15"/>
        <v>0.61538461538461542</v>
      </c>
      <c r="S32" s="43">
        <f t="shared" ref="S32" si="16">S31/S30</f>
        <v>0.64356435643564358</v>
      </c>
      <c r="T32" s="31"/>
      <c r="U32" s="91">
        <f>U31/U30</f>
        <v>0.62563237774030356</v>
      </c>
      <c r="W32" s="29"/>
      <c r="X32" s="27"/>
      <c r="Y32" s="75"/>
    </row>
    <row r="33" spans="2:25" ht="19.5" customHeight="1" x14ac:dyDescent="0.3">
      <c r="B33" s="104" t="s">
        <v>15</v>
      </c>
      <c r="C33" s="53"/>
      <c r="D33" s="49"/>
      <c r="E33" s="49"/>
      <c r="F33" s="44">
        <v>46</v>
      </c>
      <c r="G33" s="6">
        <v>138</v>
      </c>
      <c r="H33" s="6">
        <v>126</v>
      </c>
      <c r="I33" s="8">
        <v>216</v>
      </c>
      <c r="J33" s="8">
        <v>215</v>
      </c>
      <c r="K33" s="8">
        <v>208</v>
      </c>
      <c r="L33" s="8">
        <v>357</v>
      </c>
      <c r="M33" s="8">
        <v>394</v>
      </c>
      <c r="N33" s="8">
        <v>414</v>
      </c>
      <c r="O33" s="8">
        <v>377</v>
      </c>
      <c r="P33" s="8">
        <f>567+X34</f>
        <v>607</v>
      </c>
      <c r="Q33" s="8">
        <v>535</v>
      </c>
      <c r="R33" s="8">
        <v>666</v>
      </c>
      <c r="S33" s="8">
        <v>638</v>
      </c>
      <c r="T33" s="30"/>
      <c r="U33" s="90">
        <f>SUM(C33:R33)</f>
        <v>4299</v>
      </c>
      <c r="X33" s="27"/>
    </row>
    <row r="34" spans="2:25" ht="19.5" customHeight="1" x14ac:dyDescent="0.3">
      <c r="B34" s="104" t="s">
        <v>16</v>
      </c>
      <c r="C34" s="53"/>
      <c r="D34" s="49"/>
      <c r="E34" s="49"/>
      <c r="F34" s="44">
        <v>17</v>
      </c>
      <c r="G34" s="6">
        <v>71</v>
      </c>
      <c r="H34" s="6">
        <v>83</v>
      </c>
      <c r="I34" s="8">
        <v>100</v>
      </c>
      <c r="J34" s="8">
        <v>132</v>
      </c>
      <c r="K34" s="8">
        <v>140</v>
      </c>
      <c r="L34" s="8">
        <v>247</v>
      </c>
      <c r="M34" s="8">
        <v>296</v>
      </c>
      <c r="N34" s="8">
        <v>255</v>
      </c>
      <c r="O34" s="8">
        <v>209</v>
      </c>
      <c r="P34" s="8">
        <v>330</v>
      </c>
      <c r="Q34" s="8">
        <v>275</v>
      </c>
      <c r="R34" s="8">
        <v>341</v>
      </c>
      <c r="S34" s="8">
        <v>331</v>
      </c>
      <c r="T34" s="30"/>
      <c r="U34" s="90">
        <f>SUM(C34:R34)</f>
        <v>2496</v>
      </c>
      <c r="W34" s="28">
        <f>SUM(H34:P34)</f>
        <v>1792</v>
      </c>
      <c r="X34" s="27">
        <v>40</v>
      </c>
      <c r="Y34" s="27">
        <v>17</v>
      </c>
    </row>
    <row r="35" spans="2:25" s="9" customFormat="1" ht="19.5" customHeight="1" x14ac:dyDescent="0.3">
      <c r="B35" s="97" t="s">
        <v>36</v>
      </c>
      <c r="C35" s="55"/>
      <c r="D35" s="52"/>
      <c r="E35" s="52"/>
      <c r="F35" s="56">
        <v>0.3695</v>
      </c>
      <c r="G35" s="43">
        <v>0.51439999999999997</v>
      </c>
      <c r="H35" s="43">
        <v>0.65869999999999995</v>
      </c>
      <c r="I35" s="43">
        <v>0.46289999999999998</v>
      </c>
      <c r="J35" s="43">
        <v>0.6139</v>
      </c>
      <c r="K35" s="43">
        <v>0.67300000000000004</v>
      </c>
      <c r="L35" s="43">
        <f t="shared" ref="L35:R35" si="17">L34/L33</f>
        <v>0.6918767507002801</v>
      </c>
      <c r="M35" s="43">
        <f t="shared" si="17"/>
        <v>0.75126903553299496</v>
      </c>
      <c r="N35" s="43">
        <f t="shared" si="17"/>
        <v>0.61594202898550721</v>
      </c>
      <c r="O35" s="43">
        <f t="shared" si="17"/>
        <v>0.55437665782493373</v>
      </c>
      <c r="P35" s="43">
        <f t="shared" si="17"/>
        <v>0.54365733113673809</v>
      </c>
      <c r="Q35" s="43">
        <f t="shared" si="17"/>
        <v>0.51401869158878499</v>
      </c>
      <c r="R35" s="43">
        <f t="shared" si="17"/>
        <v>0.51201201201201196</v>
      </c>
      <c r="S35" s="43">
        <f t="shared" ref="S35" si="18">S34/S33</f>
        <v>0.51880877742946707</v>
      </c>
      <c r="T35" s="31"/>
      <c r="U35" s="91">
        <f>U34/U33</f>
        <v>0.58060013956734124</v>
      </c>
      <c r="W35" s="29"/>
      <c r="X35" s="27"/>
      <c r="Y35" s="75"/>
    </row>
    <row r="36" spans="2:25" ht="19.5" customHeight="1" x14ac:dyDescent="0.3">
      <c r="B36" s="104" t="s">
        <v>15</v>
      </c>
      <c r="C36" s="53"/>
      <c r="D36" s="49"/>
      <c r="E36" s="49"/>
      <c r="F36" s="47"/>
      <c r="G36" s="44">
        <v>48</v>
      </c>
      <c r="H36" s="6">
        <v>75</v>
      </c>
      <c r="I36" s="8">
        <v>94</v>
      </c>
      <c r="J36" s="8">
        <v>136</v>
      </c>
      <c r="K36" s="8">
        <v>153</v>
      </c>
      <c r="L36" s="8">
        <v>214</v>
      </c>
      <c r="M36" s="8">
        <v>225</v>
      </c>
      <c r="N36" s="8">
        <v>255</v>
      </c>
      <c r="O36" s="8">
        <v>237</v>
      </c>
      <c r="P36" s="8">
        <v>225</v>
      </c>
      <c r="Q36" s="8">
        <v>228</v>
      </c>
      <c r="R36" s="8">
        <v>263</v>
      </c>
      <c r="S36" s="8">
        <v>221</v>
      </c>
      <c r="T36" s="30"/>
      <c r="U36" s="90">
        <f>SUM(C36:R36)</f>
        <v>2153</v>
      </c>
      <c r="X36" s="27"/>
    </row>
    <row r="37" spans="2:25" ht="19.5" customHeight="1" x14ac:dyDescent="0.3">
      <c r="B37" s="104" t="s">
        <v>16</v>
      </c>
      <c r="C37" s="53"/>
      <c r="D37" s="49"/>
      <c r="E37" s="49"/>
      <c r="F37" s="48"/>
      <c r="G37" s="44">
        <v>34</v>
      </c>
      <c r="H37" s="6">
        <v>44</v>
      </c>
      <c r="I37" s="8">
        <v>57</v>
      </c>
      <c r="J37" s="8">
        <v>78</v>
      </c>
      <c r="K37" s="8">
        <v>89</v>
      </c>
      <c r="L37" s="8">
        <v>107</v>
      </c>
      <c r="M37" s="8">
        <v>118</v>
      </c>
      <c r="N37" s="8">
        <v>135</v>
      </c>
      <c r="O37" s="8">
        <v>124</v>
      </c>
      <c r="P37" s="8">
        <v>104</v>
      </c>
      <c r="Q37" s="8">
        <v>109</v>
      </c>
      <c r="R37" s="8">
        <v>117</v>
      </c>
      <c r="S37" s="8">
        <v>108</v>
      </c>
      <c r="T37" s="30"/>
      <c r="U37" s="90">
        <f>SUM(C37:R37)</f>
        <v>1116</v>
      </c>
      <c r="W37" s="28">
        <f>SUM(H37:Q37)</f>
        <v>965</v>
      </c>
      <c r="X37" s="27"/>
    </row>
    <row r="38" spans="2:25" s="9" customFormat="1" ht="19.5" customHeight="1" x14ac:dyDescent="0.3">
      <c r="B38" s="97" t="s">
        <v>37</v>
      </c>
      <c r="C38" s="55"/>
      <c r="D38" s="52"/>
      <c r="E38" s="52"/>
      <c r="F38" s="52"/>
      <c r="G38" s="45">
        <v>0.70830000000000004</v>
      </c>
      <c r="H38" s="43">
        <v>0.58660000000000001</v>
      </c>
      <c r="I38" s="43">
        <v>0.60629999999999995</v>
      </c>
      <c r="J38" s="43">
        <v>0.57350000000000001</v>
      </c>
      <c r="K38" s="43">
        <v>0.58160000000000001</v>
      </c>
      <c r="L38" s="43">
        <f t="shared" ref="L38:R38" si="19">L37/L36</f>
        <v>0.5</v>
      </c>
      <c r="M38" s="43">
        <f t="shared" si="19"/>
        <v>0.52444444444444449</v>
      </c>
      <c r="N38" s="43">
        <f t="shared" si="19"/>
        <v>0.52941176470588236</v>
      </c>
      <c r="O38" s="43">
        <f t="shared" si="19"/>
        <v>0.52320675105485237</v>
      </c>
      <c r="P38" s="43">
        <f t="shared" si="19"/>
        <v>0.4622222222222222</v>
      </c>
      <c r="Q38" s="43">
        <f t="shared" si="19"/>
        <v>0.47807017543859648</v>
      </c>
      <c r="R38" s="43">
        <f t="shared" si="19"/>
        <v>0.44486692015209123</v>
      </c>
      <c r="S38" s="43">
        <f t="shared" ref="S38" si="20">S37/S36</f>
        <v>0.48868778280542985</v>
      </c>
      <c r="T38" s="31"/>
      <c r="U38" s="91">
        <f>U37/U36</f>
        <v>0.51834649326521132</v>
      </c>
      <c r="W38" s="29"/>
      <c r="X38" s="27"/>
      <c r="Y38" s="75"/>
    </row>
    <row r="39" spans="2:25" ht="19.5" customHeight="1" x14ac:dyDescent="0.3">
      <c r="B39" s="104" t="s">
        <v>15</v>
      </c>
      <c r="C39" s="53"/>
      <c r="D39" s="49"/>
      <c r="E39" s="49"/>
      <c r="F39" s="49"/>
      <c r="G39" s="44">
        <v>84</v>
      </c>
      <c r="H39" s="6">
        <v>115</v>
      </c>
      <c r="I39" s="8">
        <v>94</v>
      </c>
      <c r="J39" s="8">
        <v>121</v>
      </c>
      <c r="K39" s="8">
        <v>180</v>
      </c>
      <c r="L39" s="8">
        <v>208</v>
      </c>
      <c r="M39" s="8">
        <v>186</v>
      </c>
      <c r="N39" s="8">
        <v>231</v>
      </c>
      <c r="O39" s="8">
        <v>236</v>
      </c>
      <c r="P39" s="8">
        <v>227</v>
      </c>
      <c r="Q39" s="8">
        <v>184</v>
      </c>
      <c r="R39" s="8">
        <v>194</v>
      </c>
      <c r="S39" s="8">
        <v>201</v>
      </c>
      <c r="T39" s="30"/>
      <c r="U39" s="90">
        <f>SUM(C39:R39)</f>
        <v>2060</v>
      </c>
      <c r="X39" s="27"/>
    </row>
    <row r="40" spans="2:25" ht="19.5" customHeight="1" x14ac:dyDescent="0.3">
      <c r="B40" s="104" t="s">
        <v>16</v>
      </c>
      <c r="C40" s="53"/>
      <c r="D40" s="49"/>
      <c r="E40" s="49"/>
      <c r="F40" s="49"/>
      <c r="G40" s="44">
        <v>56</v>
      </c>
      <c r="H40" s="6">
        <v>49</v>
      </c>
      <c r="I40" s="8">
        <v>41</v>
      </c>
      <c r="J40" s="8">
        <v>61</v>
      </c>
      <c r="K40" s="8">
        <v>112</v>
      </c>
      <c r="L40" s="8">
        <v>110</v>
      </c>
      <c r="M40" s="8">
        <v>104</v>
      </c>
      <c r="N40" s="8">
        <v>99</v>
      </c>
      <c r="O40" s="8">
        <v>157</v>
      </c>
      <c r="P40" s="8">
        <v>119</v>
      </c>
      <c r="Q40" s="8">
        <v>92</v>
      </c>
      <c r="R40" s="8">
        <v>120</v>
      </c>
      <c r="S40" s="8">
        <v>104</v>
      </c>
      <c r="T40" s="30"/>
      <c r="U40" s="90">
        <f>SUM(C40:R40)</f>
        <v>1120</v>
      </c>
      <c r="W40" s="28">
        <f>SUM(H40:P40)</f>
        <v>852</v>
      </c>
      <c r="X40" s="27"/>
    </row>
    <row r="41" spans="2:25" s="9" customFormat="1" ht="19.5" customHeight="1" x14ac:dyDescent="0.3">
      <c r="B41" s="97" t="s">
        <v>38</v>
      </c>
      <c r="C41" s="55"/>
      <c r="D41" s="52"/>
      <c r="E41" s="52"/>
      <c r="F41" s="52"/>
      <c r="G41" s="45">
        <v>0.66659999999999997</v>
      </c>
      <c r="H41" s="43">
        <v>0.42599999999999999</v>
      </c>
      <c r="I41" s="43">
        <v>0.43609999999999999</v>
      </c>
      <c r="J41" s="43">
        <v>0.50409999999999999</v>
      </c>
      <c r="K41" s="43">
        <v>0.62219999999999998</v>
      </c>
      <c r="L41" s="43">
        <f t="shared" ref="L41:R41" si="21">L40/L39</f>
        <v>0.52884615384615385</v>
      </c>
      <c r="M41" s="43">
        <f t="shared" si="21"/>
        <v>0.55913978494623651</v>
      </c>
      <c r="N41" s="43">
        <f t="shared" si="21"/>
        <v>0.42857142857142855</v>
      </c>
      <c r="O41" s="43">
        <f t="shared" si="21"/>
        <v>0.6652542372881356</v>
      </c>
      <c r="P41" s="43">
        <f t="shared" si="21"/>
        <v>0.52422907488986781</v>
      </c>
      <c r="Q41" s="43">
        <f t="shared" si="21"/>
        <v>0.5</v>
      </c>
      <c r="R41" s="43">
        <f t="shared" si="21"/>
        <v>0.61855670103092786</v>
      </c>
      <c r="S41" s="43">
        <f t="shared" ref="S41" si="22">S40/S39</f>
        <v>0.51741293532338306</v>
      </c>
      <c r="T41" s="31"/>
      <c r="U41" s="91">
        <f>U40/U39</f>
        <v>0.5436893203883495</v>
      </c>
      <c r="W41" s="29"/>
      <c r="X41" s="27"/>
      <c r="Y41" s="75"/>
    </row>
    <row r="42" spans="2:25" ht="19.5" customHeight="1" x14ac:dyDescent="0.3">
      <c r="B42" s="104" t="s">
        <v>15</v>
      </c>
      <c r="C42" s="53"/>
      <c r="D42" s="49"/>
      <c r="E42" s="49"/>
      <c r="F42" s="49"/>
      <c r="G42" s="44">
        <v>144</v>
      </c>
      <c r="H42" s="6">
        <v>166</v>
      </c>
      <c r="I42" s="8">
        <v>163</v>
      </c>
      <c r="J42" s="8">
        <v>187</v>
      </c>
      <c r="K42" s="8">
        <v>150</v>
      </c>
      <c r="L42" s="8">
        <v>220</v>
      </c>
      <c r="M42" s="8">
        <v>324</v>
      </c>
      <c r="N42" s="8">
        <v>304</v>
      </c>
      <c r="O42" s="8">
        <v>259</v>
      </c>
      <c r="P42" s="8">
        <f>321+X43</f>
        <v>341</v>
      </c>
      <c r="Q42" s="8">
        <v>304</v>
      </c>
      <c r="R42" s="8">
        <v>329</v>
      </c>
      <c r="S42" s="8">
        <v>371</v>
      </c>
      <c r="T42" s="30"/>
      <c r="U42" s="90">
        <f>SUM(C42:R42)</f>
        <v>2891</v>
      </c>
      <c r="X42" s="27"/>
    </row>
    <row r="43" spans="2:25" ht="19.5" customHeight="1" x14ac:dyDescent="0.3">
      <c r="B43" s="104" t="s">
        <v>16</v>
      </c>
      <c r="C43" s="53"/>
      <c r="D43" s="49"/>
      <c r="E43" s="49"/>
      <c r="F43" s="49"/>
      <c r="G43" s="44">
        <v>86</v>
      </c>
      <c r="H43" s="6">
        <v>98</v>
      </c>
      <c r="I43" s="8">
        <v>82</v>
      </c>
      <c r="J43" s="8">
        <v>75</v>
      </c>
      <c r="K43" s="8">
        <v>88</v>
      </c>
      <c r="L43" s="8">
        <v>142</v>
      </c>
      <c r="M43" s="8">
        <v>158</v>
      </c>
      <c r="N43" s="8">
        <v>135</v>
      </c>
      <c r="O43" s="8">
        <v>162</v>
      </c>
      <c r="P43" s="8">
        <v>162</v>
      </c>
      <c r="Q43" s="8">
        <v>144</v>
      </c>
      <c r="R43" s="8">
        <v>191</v>
      </c>
      <c r="S43" s="8">
        <v>156</v>
      </c>
      <c r="T43" s="30"/>
      <c r="U43" s="90">
        <f>SUM(C43:R43)</f>
        <v>1523</v>
      </c>
      <c r="W43" s="28">
        <f>SUM(H43:P43)</f>
        <v>1102</v>
      </c>
      <c r="X43" s="27">
        <v>20</v>
      </c>
      <c r="Y43" s="27">
        <v>14</v>
      </c>
    </row>
    <row r="44" spans="2:25" s="9" customFormat="1" ht="19.5" customHeight="1" x14ac:dyDescent="0.3">
      <c r="B44" s="97" t="s">
        <v>39</v>
      </c>
      <c r="C44" s="55"/>
      <c r="D44" s="52"/>
      <c r="E44" s="52"/>
      <c r="F44" s="52"/>
      <c r="G44" s="45">
        <v>0.59719999999999995</v>
      </c>
      <c r="H44" s="43">
        <v>0.59030000000000005</v>
      </c>
      <c r="I44" s="43">
        <v>0.503</v>
      </c>
      <c r="J44" s="43">
        <v>0.40100000000000002</v>
      </c>
      <c r="K44" s="43">
        <v>0.58660000000000001</v>
      </c>
      <c r="L44" s="43">
        <f t="shared" ref="L44:R44" si="23">L43/L42</f>
        <v>0.6454545454545455</v>
      </c>
      <c r="M44" s="43">
        <f t="shared" si="23"/>
        <v>0.48765432098765432</v>
      </c>
      <c r="N44" s="43">
        <f t="shared" si="23"/>
        <v>0.44407894736842107</v>
      </c>
      <c r="O44" s="43">
        <f t="shared" si="23"/>
        <v>0.62548262548262545</v>
      </c>
      <c r="P44" s="43">
        <f t="shared" si="23"/>
        <v>0.47507331378299122</v>
      </c>
      <c r="Q44" s="43">
        <f t="shared" si="23"/>
        <v>0.47368421052631576</v>
      </c>
      <c r="R44" s="43">
        <f t="shared" si="23"/>
        <v>0.58054711246200608</v>
      </c>
      <c r="S44" s="43">
        <f t="shared" ref="S44" si="24">S43/S42</f>
        <v>0.42048517520215634</v>
      </c>
      <c r="T44" s="31"/>
      <c r="U44" s="91">
        <f>U43/U42</f>
        <v>0.52680733310273264</v>
      </c>
      <c r="W44" s="29"/>
      <c r="X44" s="27"/>
      <c r="Y44" s="75"/>
    </row>
    <row r="45" spans="2:25" ht="19.5" customHeight="1" x14ac:dyDescent="0.3">
      <c r="B45" s="104" t="s">
        <v>15</v>
      </c>
      <c r="C45" s="53"/>
      <c r="D45" s="49"/>
      <c r="E45" s="49"/>
      <c r="F45" s="49"/>
      <c r="G45" s="44">
        <v>110</v>
      </c>
      <c r="H45" s="6">
        <v>138</v>
      </c>
      <c r="I45" s="8">
        <v>143</v>
      </c>
      <c r="J45" s="8">
        <v>146</v>
      </c>
      <c r="K45" s="8">
        <v>158</v>
      </c>
      <c r="L45" s="8">
        <v>215</v>
      </c>
      <c r="M45" s="8">
        <v>264</v>
      </c>
      <c r="N45" s="8">
        <v>176</v>
      </c>
      <c r="O45" s="8">
        <v>170</v>
      </c>
      <c r="P45" s="8">
        <v>181</v>
      </c>
      <c r="Q45" s="8">
        <v>161</v>
      </c>
      <c r="R45" s="8">
        <v>177</v>
      </c>
      <c r="S45" s="8">
        <v>158</v>
      </c>
      <c r="T45" s="30"/>
      <c r="U45" s="90">
        <f>SUM(C45:R45)</f>
        <v>2039</v>
      </c>
      <c r="W45" s="29"/>
      <c r="X45" s="27"/>
    </row>
    <row r="46" spans="2:25" ht="19.5" customHeight="1" x14ac:dyDescent="0.3">
      <c r="B46" s="104" t="s">
        <v>16</v>
      </c>
      <c r="C46" s="53"/>
      <c r="D46" s="49"/>
      <c r="E46" s="49"/>
      <c r="F46" s="49"/>
      <c r="G46" s="44">
        <v>71</v>
      </c>
      <c r="H46" s="6">
        <v>76</v>
      </c>
      <c r="I46" s="8">
        <v>64</v>
      </c>
      <c r="J46" s="8">
        <v>99</v>
      </c>
      <c r="K46" s="8">
        <v>93</v>
      </c>
      <c r="L46" s="8">
        <v>111</v>
      </c>
      <c r="M46" s="8">
        <v>112</v>
      </c>
      <c r="N46" s="8">
        <v>98</v>
      </c>
      <c r="O46" s="8">
        <v>87</v>
      </c>
      <c r="P46" s="8">
        <v>108</v>
      </c>
      <c r="Q46" s="8">
        <v>91</v>
      </c>
      <c r="R46" s="8">
        <v>100</v>
      </c>
      <c r="S46" s="8">
        <v>85</v>
      </c>
      <c r="T46" s="30"/>
      <c r="U46" s="90">
        <f>SUM(C46:R46)</f>
        <v>1110</v>
      </c>
      <c r="W46" s="28">
        <f>SUM(H46:P46)</f>
        <v>848</v>
      </c>
      <c r="X46" s="27"/>
    </row>
    <row r="47" spans="2:25" s="9" customFormat="1" ht="19.5" customHeight="1" x14ac:dyDescent="0.3">
      <c r="B47" s="97" t="s">
        <v>40</v>
      </c>
      <c r="C47" s="55"/>
      <c r="D47" s="52"/>
      <c r="E47" s="52"/>
      <c r="F47" s="52"/>
      <c r="G47" s="56">
        <v>0.64539999999999997</v>
      </c>
      <c r="H47" s="43">
        <v>0.55069999999999997</v>
      </c>
      <c r="I47" s="43">
        <v>0.44750000000000001</v>
      </c>
      <c r="J47" s="43">
        <v>0.67800000000000005</v>
      </c>
      <c r="K47" s="43">
        <v>0.58860000000000001</v>
      </c>
      <c r="L47" s="43">
        <f t="shared" ref="L47:R47" si="25">L46/L45</f>
        <v>0.51627906976744187</v>
      </c>
      <c r="M47" s="43">
        <f t="shared" si="25"/>
        <v>0.42424242424242425</v>
      </c>
      <c r="N47" s="43">
        <f t="shared" si="25"/>
        <v>0.55681818181818177</v>
      </c>
      <c r="O47" s="43">
        <f t="shared" si="25"/>
        <v>0.5117647058823529</v>
      </c>
      <c r="P47" s="43">
        <f t="shared" si="25"/>
        <v>0.59668508287292821</v>
      </c>
      <c r="Q47" s="43">
        <f t="shared" si="25"/>
        <v>0.56521739130434778</v>
      </c>
      <c r="R47" s="43">
        <f t="shared" si="25"/>
        <v>0.56497175141242939</v>
      </c>
      <c r="S47" s="43">
        <f t="shared" ref="S47" si="26">S46/S45</f>
        <v>0.53797468354430378</v>
      </c>
      <c r="T47" s="31"/>
      <c r="U47" s="91">
        <f>U46/U45</f>
        <v>0.54438450220696422</v>
      </c>
      <c r="W47" s="29"/>
      <c r="X47" s="27"/>
      <c r="Y47" s="75"/>
    </row>
    <row r="48" spans="2:25" ht="19.5" customHeight="1" x14ac:dyDescent="0.3">
      <c r="B48" s="104" t="s">
        <v>15</v>
      </c>
      <c r="C48" s="53"/>
      <c r="D48" s="49"/>
      <c r="E48" s="49"/>
      <c r="F48" s="49"/>
      <c r="G48" s="47"/>
      <c r="H48" s="44">
        <v>178</v>
      </c>
      <c r="I48" s="8">
        <v>165</v>
      </c>
      <c r="J48" s="8">
        <v>357</v>
      </c>
      <c r="K48" s="8">
        <f>433+91</f>
        <v>524</v>
      </c>
      <c r="L48" s="8">
        <v>466</v>
      </c>
      <c r="M48" s="8">
        <v>608</v>
      </c>
      <c r="N48" s="8">
        <v>686</v>
      </c>
      <c r="O48" s="8">
        <v>635</v>
      </c>
      <c r="P48" s="8">
        <f>575+X49</f>
        <v>679</v>
      </c>
      <c r="Q48" s="8">
        <v>659</v>
      </c>
      <c r="R48" s="8">
        <v>744</v>
      </c>
      <c r="S48" s="8">
        <v>842</v>
      </c>
      <c r="T48" s="30"/>
      <c r="U48" s="90">
        <f>SUM(C48:R48)</f>
        <v>5701</v>
      </c>
      <c r="X48" s="27"/>
    </row>
    <row r="49" spans="2:25" ht="19.5" customHeight="1" x14ac:dyDescent="0.3">
      <c r="B49" s="104" t="s">
        <v>16</v>
      </c>
      <c r="C49" s="53"/>
      <c r="D49" s="49"/>
      <c r="E49" s="49"/>
      <c r="F49" s="49"/>
      <c r="G49" s="48"/>
      <c r="H49" s="44">
        <v>77</v>
      </c>
      <c r="I49" s="8">
        <v>66</v>
      </c>
      <c r="J49" s="8">
        <v>178</v>
      </c>
      <c r="K49" s="8">
        <f>204+64</f>
        <v>268</v>
      </c>
      <c r="L49" s="8">
        <v>230</v>
      </c>
      <c r="M49" s="8">
        <v>244</v>
      </c>
      <c r="N49" s="8">
        <v>269</v>
      </c>
      <c r="O49" s="8">
        <v>209</v>
      </c>
      <c r="P49" s="8">
        <v>204</v>
      </c>
      <c r="Q49" s="8">
        <v>266</v>
      </c>
      <c r="R49" s="8">
        <v>357</v>
      </c>
      <c r="S49" s="8">
        <v>416</v>
      </c>
      <c r="T49" s="30"/>
      <c r="U49" s="90">
        <f>SUM(C49:R49)</f>
        <v>2368</v>
      </c>
      <c r="W49" s="28">
        <f>SUM(H49:P49)</f>
        <v>1745</v>
      </c>
      <c r="X49" s="27">
        <v>104</v>
      </c>
      <c r="Y49" s="27">
        <v>23</v>
      </c>
    </row>
    <row r="50" spans="2:25" s="9" customFormat="1" ht="39.75" customHeight="1" x14ac:dyDescent="0.3">
      <c r="B50" s="98" t="s">
        <v>41</v>
      </c>
      <c r="C50" s="55"/>
      <c r="D50" s="52"/>
      <c r="E50" s="52"/>
      <c r="F50" s="52"/>
      <c r="G50" s="52"/>
      <c r="H50" s="56">
        <v>0.4325</v>
      </c>
      <c r="I50" s="43">
        <v>0.4</v>
      </c>
      <c r="J50" s="43">
        <v>0.4985</v>
      </c>
      <c r="K50" s="43">
        <f t="shared" ref="K50:U50" si="27">K49/K48</f>
        <v>0.51145038167938928</v>
      </c>
      <c r="L50" s="43">
        <f t="shared" si="27"/>
        <v>0.49356223175965663</v>
      </c>
      <c r="M50" s="43">
        <f t="shared" si="27"/>
        <v>0.40131578947368424</v>
      </c>
      <c r="N50" s="43">
        <f t="shared" si="27"/>
        <v>0.39212827988338195</v>
      </c>
      <c r="O50" s="43">
        <f t="shared" si="27"/>
        <v>0.32913385826771652</v>
      </c>
      <c r="P50" s="43">
        <f t="shared" si="27"/>
        <v>0.30044182621502208</v>
      </c>
      <c r="Q50" s="43">
        <f t="shared" ref="Q50:R50" si="28">Q49/Q48</f>
        <v>0.40364188163884673</v>
      </c>
      <c r="R50" s="43">
        <f t="shared" si="28"/>
        <v>0.47983870967741937</v>
      </c>
      <c r="S50" s="43">
        <f t="shared" ref="S50" si="29">S49/S48</f>
        <v>0.49406175771971494</v>
      </c>
      <c r="T50" s="31"/>
      <c r="U50" s="91">
        <f t="shared" si="27"/>
        <v>0.41536572531134891</v>
      </c>
      <c r="W50" s="29"/>
      <c r="X50" s="27"/>
      <c r="Y50" s="75"/>
    </row>
    <row r="51" spans="2:25" ht="19.5" customHeight="1" x14ac:dyDescent="0.3">
      <c r="B51" s="104" t="s">
        <v>15</v>
      </c>
      <c r="C51" s="53"/>
      <c r="D51" s="49"/>
      <c r="E51" s="49"/>
      <c r="F51" s="49"/>
      <c r="G51" s="49"/>
      <c r="H51" s="47"/>
      <c r="I51" s="39">
        <v>80</v>
      </c>
      <c r="J51" s="8">
        <v>140</v>
      </c>
      <c r="K51" s="8">
        <v>174</v>
      </c>
      <c r="L51" s="8">
        <v>230</v>
      </c>
      <c r="M51" s="8">
        <v>284</v>
      </c>
      <c r="N51" s="8">
        <v>193</v>
      </c>
      <c r="O51" s="8">
        <v>206</v>
      </c>
      <c r="P51" s="8">
        <f>219+X52</f>
        <v>283</v>
      </c>
      <c r="Q51" s="8">
        <v>251</v>
      </c>
      <c r="R51" s="8">
        <v>249</v>
      </c>
      <c r="S51" s="8">
        <v>296</v>
      </c>
      <c r="T51" s="30"/>
      <c r="U51" s="90">
        <f>SUM(C51:R51)</f>
        <v>2090</v>
      </c>
      <c r="X51" s="27"/>
    </row>
    <row r="52" spans="2:25" ht="19.5" customHeight="1" x14ac:dyDescent="0.3">
      <c r="B52" s="104" t="s">
        <v>16</v>
      </c>
      <c r="C52" s="53"/>
      <c r="D52" s="49"/>
      <c r="E52" s="49"/>
      <c r="F52" s="49"/>
      <c r="G52" s="49"/>
      <c r="H52" s="48"/>
      <c r="I52" s="39">
        <v>41</v>
      </c>
      <c r="J52" s="8">
        <v>93</v>
      </c>
      <c r="K52" s="8">
        <v>101</v>
      </c>
      <c r="L52" s="8">
        <v>143</v>
      </c>
      <c r="M52" s="8">
        <v>141</v>
      </c>
      <c r="N52" s="8">
        <v>92</v>
      </c>
      <c r="O52" s="8">
        <v>66</v>
      </c>
      <c r="P52" s="8">
        <v>102</v>
      </c>
      <c r="Q52" s="8">
        <v>124</v>
      </c>
      <c r="R52" s="8">
        <v>121</v>
      </c>
      <c r="S52" s="8">
        <v>129</v>
      </c>
      <c r="T52" s="30"/>
      <c r="U52" s="90">
        <f>SUM(C52:R52)</f>
        <v>1024</v>
      </c>
      <c r="W52" s="28">
        <f>SUM(H52:P52)</f>
        <v>779</v>
      </c>
      <c r="X52" s="27">
        <v>64</v>
      </c>
      <c r="Y52" s="27">
        <v>12</v>
      </c>
    </row>
    <row r="53" spans="2:25" s="9" customFormat="1" ht="19.5" customHeight="1" x14ac:dyDescent="0.3">
      <c r="B53" s="97" t="s">
        <v>42</v>
      </c>
      <c r="C53" s="55"/>
      <c r="D53" s="52"/>
      <c r="E53" s="52"/>
      <c r="F53" s="52"/>
      <c r="G53" s="52"/>
      <c r="H53" s="52"/>
      <c r="I53" s="56">
        <v>0.51249999999999996</v>
      </c>
      <c r="J53" s="46">
        <v>0.66420000000000001</v>
      </c>
      <c r="K53" s="46">
        <v>0.58040000000000003</v>
      </c>
      <c r="L53" s="43">
        <f t="shared" ref="L53:R53" si="30">L52/L51</f>
        <v>0.62173913043478257</v>
      </c>
      <c r="M53" s="43">
        <f t="shared" si="30"/>
        <v>0.49647887323943662</v>
      </c>
      <c r="N53" s="43">
        <f t="shared" si="30"/>
        <v>0.47668393782383417</v>
      </c>
      <c r="O53" s="43">
        <f t="shared" si="30"/>
        <v>0.32038834951456313</v>
      </c>
      <c r="P53" s="43">
        <f t="shared" si="30"/>
        <v>0.36042402826855124</v>
      </c>
      <c r="Q53" s="43">
        <f t="shared" si="30"/>
        <v>0.49402390438247012</v>
      </c>
      <c r="R53" s="43">
        <f t="shared" si="30"/>
        <v>0.4859437751004016</v>
      </c>
      <c r="S53" s="43">
        <f t="shared" ref="S53" si="31">S52/S51</f>
        <v>0.4358108108108108</v>
      </c>
      <c r="T53" s="31"/>
      <c r="U53" s="91">
        <f>U52/U51</f>
        <v>0.48995215311004786</v>
      </c>
      <c r="W53" s="29"/>
      <c r="X53" s="27"/>
      <c r="Y53" s="75"/>
    </row>
    <row r="54" spans="2:25" s="9" customFormat="1" ht="19.5" customHeight="1" x14ac:dyDescent="0.3">
      <c r="B54" s="104" t="s">
        <v>15</v>
      </c>
      <c r="C54" s="53"/>
      <c r="D54" s="49"/>
      <c r="E54" s="49"/>
      <c r="F54" s="49"/>
      <c r="G54" s="49"/>
      <c r="H54" s="48"/>
      <c r="I54" s="59"/>
      <c r="J54" s="63"/>
      <c r="K54" s="59"/>
      <c r="L54" s="39">
        <v>125</v>
      </c>
      <c r="M54" s="8">
        <v>157</v>
      </c>
      <c r="N54" s="8">
        <v>133</v>
      </c>
      <c r="O54" s="8">
        <v>153</v>
      </c>
      <c r="P54" s="8">
        <v>150</v>
      </c>
      <c r="Q54" s="8">
        <v>137</v>
      </c>
      <c r="R54" s="8">
        <v>165</v>
      </c>
      <c r="S54" s="8">
        <v>209</v>
      </c>
      <c r="T54" s="30"/>
      <c r="U54" s="90">
        <f>SUM(C54:R54)</f>
        <v>1020</v>
      </c>
      <c r="W54" s="29"/>
      <c r="X54" s="27"/>
      <c r="Y54" s="75"/>
    </row>
    <row r="55" spans="2:25" s="9" customFormat="1" ht="19.5" customHeight="1" x14ac:dyDescent="0.3">
      <c r="B55" s="104" t="s">
        <v>16</v>
      </c>
      <c r="C55" s="53"/>
      <c r="D55" s="49"/>
      <c r="E55" s="49"/>
      <c r="F55" s="49"/>
      <c r="G55" s="49"/>
      <c r="H55" s="48"/>
      <c r="I55" s="60"/>
      <c r="J55" s="64"/>
      <c r="K55" s="60"/>
      <c r="L55" s="39">
        <v>58</v>
      </c>
      <c r="M55" s="8">
        <v>57</v>
      </c>
      <c r="N55" s="8">
        <v>84</v>
      </c>
      <c r="O55" s="8">
        <v>100</v>
      </c>
      <c r="P55" s="8">
        <v>102</v>
      </c>
      <c r="Q55" s="8">
        <v>108</v>
      </c>
      <c r="R55" s="8">
        <v>115</v>
      </c>
      <c r="S55" s="8">
        <v>147</v>
      </c>
      <c r="T55" s="30"/>
      <c r="U55" s="90">
        <f>SUM(C55:R55)</f>
        <v>624</v>
      </c>
      <c r="W55" s="28">
        <f>SUM(H55:P55)</f>
        <v>401</v>
      </c>
      <c r="X55" s="27"/>
      <c r="Y55" s="75"/>
    </row>
    <row r="56" spans="2:25" s="9" customFormat="1" ht="19.5" customHeight="1" x14ac:dyDescent="0.3">
      <c r="B56" s="97" t="s">
        <v>43</v>
      </c>
      <c r="C56" s="55"/>
      <c r="D56" s="52"/>
      <c r="E56" s="52"/>
      <c r="F56" s="52"/>
      <c r="G56" s="52"/>
      <c r="H56" s="52"/>
      <c r="I56" s="62"/>
      <c r="J56" s="66"/>
      <c r="K56" s="62"/>
      <c r="L56" s="56">
        <f t="shared" ref="L56:R56" si="32">L55/L54</f>
        <v>0.46400000000000002</v>
      </c>
      <c r="M56" s="43">
        <f t="shared" si="32"/>
        <v>0.36305732484076431</v>
      </c>
      <c r="N56" s="43">
        <f t="shared" si="32"/>
        <v>0.63157894736842102</v>
      </c>
      <c r="O56" s="43">
        <f t="shared" si="32"/>
        <v>0.65359477124183007</v>
      </c>
      <c r="P56" s="43">
        <f t="shared" si="32"/>
        <v>0.68</v>
      </c>
      <c r="Q56" s="43">
        <f t="shared" si="32"/>
        <v>0.78832116788321172</v>
      </c>
      <c r="R56" s="43">
        <f t="shared" si="32"/>
        <v>0.69696969696969702</v>
      </c>
      <c r="S56" s="43">
        <f t="shared" ref="S56" si="33">S55/S54</f>
        <v>0.70334928229665072</v>
      </c>
      <c r="T56" s="31"/>
      <c r="U56" s="91">
        <f>U55/U54</f>
        <v>0.61176470588235299</v>
      </c>
      <c r="W56" s="29"/>
      <c r="X56" s="27"/>
      <c r="Y56" s="75"/>
    </row>
    <row r="57" spans="2:25" s="9" customFormat="1" ht="19.5" customHeight="1" x14ac:dyDescent="0.3">
      <c r="B57" s="104" t="s">
        <v>15</v>
      </c>
      <c r="C57" s="53"/>
      <c r="D57" s="49"/>
      <c r="E57" s="49"/>
      <c r="F57" s="49"/>
      <c r="G57" s="49"/>
      <c r="H57" s="48"/>
      <c r="I57" s="60"/>
      <c r="J57" s="64"/>
      <c r="K57" s="60"/>
      <c r="L57" s="67"/>
      <c r="M57" s="39">
        <v>154</v>
      </c>
      <c r="N57" s="8">
        <v>156</v>
      </c>
      <c r="O57" s="8">
        <v>126</v>
      </c>
      <c r="P57" s="8">
        <f>208+X58</f>
        <v>274</v>
      </c>
      <c r="Q57" s="8">
        <v>210</v>
      </c>
      <c r="R57" s="8">
        <v>169</v>
      </c>
      <c r="S57" s="8">
        <v>264</v>
      </c>
      <c r="T57" s="30"/>
      <c r="U57" s="90">
        <f>SUM(C57:R57)</f>
        <v>1089</v>
      </c>
      <c r="W57" s="29"/>
      <c r="X57" s="27"/>
      <c r="Y57" s="75"/>
    </row>
    <row r="58" spans="2:25" s="9" customFormat="1" ht="19.5" customHeight="1" x14ac:dyDescent="0.3">
      <c r="B58" s="104" t="s">
        <v>16</v>
      </c>
      <c r="C58" s="53"/>
      <c r="D58" s="49"/>
      <c r="E58" s="49"/>
      <c r="F58" s="49"/>
      <c r="G58" s="49"/>
      <c r="H58" s="48"/>
      <c r="I58" s="60"/>
      <c r="J58" s="64"/>
      <c r="K58" s="60"/>
      <c r="L58" s="68"/>
      <c r="M58" s="39">
        <v>70</v>
      </c>
      <c r="N58" s="8">
        <v>64</v>
      </c>
      <c r="O58" s="8">
        <v>42</v>
      </c>
      <c r="P58" s="8">
        <v>96</v>
      </c>
      <c r="Q58" s="8">
        <v>70</v>
      </c>
      <c r="R58" s="8">
        <v>90</v>
      </c>
      <c r="S58" s="8">
        <v>139</v>
      </c>
      <c r="T58" s="30"/>
      <c r="U58" s="90">
        <f>SUM(C58:R58)</f>
        <v>432</v>
      </c>
      <c r="W58" s="28">
        <f>SUM(H58:P58)</f>
        <v>272</v>
      </c>
      <c r="X58" s="27">
        <v>66</v>
      </c>
      <c r="Y58" s="27">
        <v>24</v>
      </c>
    </row>
    <row r="59" spans="2:25" s="9" customFormat="1" ht="19.5" customHeight="1" x14ac:dyDescent="0.3">
      <c r="B59" s="97" t="s">
        <v>44</v>
      </c>
      <c r="C59" s="55"/>
      <c r="D59" s="52"/>
      <c r="E59" s="52"/>
      <c r="F59" s="52"/>
      <c r="G59" s="52"/>
      <c r="H59" s="52"/>
      <c r="I59" s="62"/>
      <c r="J59" s="66"/>
      <c r="K59" s="62"/>
      <c r="L59" s="62"/>
      <c r="M59" s="56">
        <f>M58/M57</f>
        <v>0.45454545454545453</v>
      </c>
      <c r="N59" s="46">
        <f>N58/N57</f>
        <v>0.41025641025641024</v>
      </c>
      <c r="O59" s="43">
        <f>O58/O57</f>
        <v>0.33333333333333331</v>
      </c>
      <c r="P59" s="43">
        <f>P58/P57</f>
        <v>0.35036496350364965</v>
      </c>
      <c r="Q59" s="43">
        <f>Q58/Q57</f>
        <v>0.33333333333333331</v>
      </c>
      <c r="R59" s="43">
        <f t="shared" ref="R59:S59" si="34">R58/R57</f>
        <v>0.53254437869822491</v>
      </c>
      <c r="S59" s="43">
        <f t="shared" si="34"/>
        <v>0.52651515151515149</v>
      </c>
      <c r="T59" s="31"/>
      <c r="U59" s="91">
        <f>U58/U57</f>
        <v>0.39669421487603307</v>
      </c>
      <c r="W59" s="29"/>
      <c r="X59" s="27"/>
      <c r="Y59" s="75"/>
    </row>
    <row r="60" spans="2:25" s="9" customFormat="1" ht="19.5" customHeight="1" x14ac:dyDescent="0.3">
      <c r="B60" s="104" t="s">
        <v>15</v>
      </c>
      <c r="C60" s="54"/>
      <c r="D60" s="51"/>
      <c r="E60" s="51"/>
      <c r="F60" s="51"/>
      <c r="G60" s="51"/>
      <c r="H60" s="51"/>
      <c r="I60" s="61"/>
      <c r="J60" s="65"/>
      <c r="K60" s="61"/>
      <c r="L60" s="69"/>
      <c r="M60" s="70"/>
      <c r="N60" s="70"/>
      <c r="O60" s="39">
        <v>120</v>
      </c>
      <c r="P60" s="8">
        <v>236</v>
      </c>
      <c r="Q60" s="8">
        <v>236</v>
      </c>
      <c r="R60" s="8">
        <v>207</v>
      </c>
      <c r="S60" s="8">
        <v>257</v>
      </c>
      <c r="T60" s="30"/>
      <c r="U60" s="90">
        <f>SUM(C60:R60)</f>
        <v>799</v>
      </c>
      <c r="W60" s="29"/>
      <c r="X60" s="27"/>
      <c r="Y60" s="75"/>
    </row>
    <row r="61" spans="2:25" s="9" customFormat="1" ht="19.5" customHeight="1" x14ac:dyDescent="0.3">
      <c r="B61" s="104" t="s">
        <v>16</v>
      </c>
      <c r="C61" s="54"/>
      <c r="D61" s="51"/>
      <c r="E61" s="51"/>
      <c r="F61" s="51"/>
      <c r="G61" s="51"/>
      <c r="H61" s="51"/>
      <c r="I61" s="61"/>
      <c r="J61" s="65"/>
      <c r="K61" s="61"/>
      <c r="L61" s="69"/>
      <c r="M61" s="69"/>
      <c r="N61" s="69"/>
      <c r="O61" s="39">
        <v>56</v>
      </c>
      <c r="P61" s="8">
        <v>55</v>
      </c>
      <c r="Q61" s="8">
        <v>74</v>
      </c>
      <c r="R61" s="8">
        <v>83</v>
      </c>
      <c r="S61" s="8">
        <v>85</v>
      </c>
      <c r="T61" s="30"/>
      <c r="U61" s="90">
        <f>SUM(C61:R61)</f>
        <v>268</v>
      </c>
      <c r="W61" s="28">
        <f>SUM(H61:P61)</f>
        <v>111</v>
      </c>
      <c r="X61" s="27"/>
      <c r="Y61" s="75"/>
    </row>
    <row r="62" spans="2:25" s="9" customFormat="1" ht="19.5" customHeight="1" x14ac:dyDescent="0.3">
      <c r="B62" s="97" t="s">
        <v>45</v>
      </c>
      <c r="C62" s="55"/>
      <c r="D62" s="52"/>
      <c r="E62" s="52"/>
      <c r="F62" s="52"/>
      <c r="G62" s="52"/>
      <c r="H62" s="52"/>
      <c r="I62" s="62"/>
      <c r="J62" s="66"/>
      <c r="K62" s="62"/>
      <c r="L62" s="62"/>
      <c r="M62" s="62"/>
      <c r="N62" s="62"/>
      <c r="O62" s="45">
        <f>O61/O60</f>
        <v>0.46666666666666667</v>
      </c>
      <c r="P62" s="43">
        <f>P61/P60</f>
        <v>0.23305084745762711</v>
      </c>
      <c r="Q62" s="43">
        <f>Q61/Q60</f>
        <v>0.3135593220338983</v>
      </c>
      <c r="R62" s="43">
        <f t="shared" ref="R62:S62" si="35">R61/R60</f>
        <v>0.40096618357487923</v>
      </c>
      <c r="S62" s="43">
        <f t="shared" si="35"/>
        <v>0.33073929961089493</v>
      </c>
      <c r="T62" s="31"/>
      <c r="U62" s="91">
        <f>U61/U60</f>
        <v>0.33541927409261579</v>
      </c>
      <c r="W62" s="29"/>
      <c r="X62" s="27"/>
      <c r="Y62" s="75"/>
    </row>
    <row r="63" spans="2:25" s="9" customFormat="1" ht="19.5" customHeight="1" x14ac:dyDescent="0.3">
      <c r="B63" s="104" t="s">
        <v>15</v>
      </c>
      <c r="C63" s="53"/>
      <c r="D63" s="49"/>
      <c r="E63" s="49"/>
      <c r="F63" s="49"/>
      <c r="G63" s="49"/>
      <c r="H63" s="48"/>
      <c r="I63" s="60"/>
      <c r="J63" s="64"/>
      <c r="K63" s="60"/>
      <c r="L63" s="68"/>
      <c r="M63" s="68"/>
      <c r="N63" s="57">
        <v>91</v>
      </c>
      <c r="O63" s="8">
        <v>92</v>
      </c>
      <c r="P63" s="8">
        <v>158</v>
      </c>
      <c r="Q63" s="8">
        <v>123</v>
      </c>
      <c r="R63" s="8">
        <v>146</v>
      </c>
      <c r="S63" s="8">
        <v>145</v>
      </c>
      <c r="T63" s="30"/>
      <c r="U63" s="90">
        <f>SUM(C63:R63)</f>
        <v>610</v>
      </c>
      <c r="W63" s="29"/>
      <c r="X63" s="27"/>
      <c r="Y63" s="75"/>
    </row>
    <row r="64" spans="2:25" s="9" customFormat="1" ht="19.5" customHeight="1" x14ac:dyDescent="0.3">
      <c r="B64" s="104" t="s">
        <v>16</v>
      </c>
      <c r="C64" s="53"/>
      <c r="D64" s="49"/>
      <c r="E64" s="49"/>
      <c r="F64" s="49"/>
      <c r="G64" s="49"/>
      <c r="H64" s="48"/>
      <c r="I64" s="60"/>
      <c r="J64" s="64"/>
      <c r="K64" s="60"/>
      <c r="L64" s="68"/>
      <c r="M64" s="68"/>
      <c r="N64" s="39">
        <v>65</v>
      </c>
      <c r="O64" s="8">
        <v>67</v>
      </c>
      <c r="P64" s="8">
        <v>95</v>
      </c>
      <c r="Q64" s="8">
        <v>79</v>
      </c>
      <c r="R64" s="8">
        <v>81</v>
      </c>
      <c r="S64" s="8">
        <v>76</v>
      </c>
      <c r="T64" s="30"/>
      <c r="U64" s="90">
        <f>SUM(C64:R64)</f>
        <v>387</v>
      </c>
      <c r="W64" s="28">
        <f>SUM(H64:P64)</f>
        <v>227</v>
      </c>
      <c r="X64" s="27"/>
      <c r="Y64" s="75"/>
    </row>
    <row r="65" spans="2:25" s="9" customFormat="1" ht="19.5" customHeight="1" x14ac:dyDescent="0.3">
      <c r="B65" s="97" t="s">
        <v>46</v>
      </c>
      <c r="C65" s="55"/>
      <c r="D65" s="52"/>
      <c r="E65" s="52"/>
      <c r="F65" s="52"/>
      <c r="G65" s="52"/>
      <c r="H65" s="52"/>
      <c r="I65" s="62"/>
      <c r="J65" s="66"/>
      <c r="K65" s="62"/>
      <c r="L65" s="62"/>
      <c r="M65" s="62"/>
      <c r="N65" s="56">
        <f>N64/N63</f>
        <v>0.7142857142857143</v>
      </c>
      <c r="O65" s="46">
        <f>O64/O63</f>
        <v>0.72826086956521741</v>
      </c>
      <c r="P65" s="43">
        <f>P64/P63</f>
        <v>0.60126582278481011</v>
      </c>
      <c r="Q65" s="43">
        <f>Q64/Q63</f>
        <v>0.64227642276422769</v>
      </c>
      <c r="R65" s="43">
        <f t="shared" ref="R65:S65" si="36">R64/R63</f>
        <v>0.5547945205479452</v>
      </c>
      <c r="S65" s="43">
        <f t="shared" si="36"/>
        <v>0.52413793103448281</v>
      </c>
      <c r="T65" s="31"/>
      <c r="U65" s="91">
        <f>U64/U63</f>
        <v>0.63442622950819672</v>
      </c>
      <c r="W65" s="29"/>
      <c r="X65" s="27"/>
      <c r="Y65" s="75"/>
    </row>
    <row r="66" spans="2:25" ht="24" customHeight="1" x14ac:dyDescent="0.3">
      <c r="B66" s="104" t="s">
        <v>15</v>
      </c>
      <c r="C66" s="54"/>
      <c r="D66" s="51"/>
      <c r="E66" s="51"/>
      <c r="F66" s="51"/>
      <c r="G66" s="51"/>
      <c r="H66" s="51"/>
      <c r="I66" s="61"/>
      <c r="J66" s="65"/>
      <c r="K66" s="61"/>
      <c r="L66" s="69"/>
      <c r="M66" s="69"/>
      <c r="N66" s="70"/>
      <c r="O66" s="71"/>
      <c r="P66" s="39">
        <f>320+X67</f>
        <v>571</v>
      </c>
      <c r="Q66" s="8">
        <v>417</v>
      </c>
      <c r="R66" s="8">
        <v>551</v>
      </c>
      <c r="S66" s="8">
        <v>619</v>
      </c>
      <c r="T66" s="30"/>
      <c r="U66" s="90">
        <f>SUM(C66:R66)</f>
        <v>1539</v>
      </c>
      <c r="X66" s="27"/>
    </row>
    <row r="67" spans="2:25" ht="24" customHeight="1" x14ac:dyDescent="0.3">
      <c r="B67" s="104" t="s">
        <v>16</v>
      </c>
      <c r="C67" s="54"/>
      <c r="D67" s="51"/>
      <c r="E67" s="51"/>
      <c r="F67" s="51"/>
      <c r="G67" s="51"/>
      <c r="H67" s="51"/>
      <c r="I67" s="61"/>
      <c r="J67" s="65"/>
      <c r="K67" s="61"/>
      <c r="L67" s="69"/>
      <c r="M67" s="69"/>
      <c r="N67" s="69"/>
      <c r="O67" s="72"/>
      <c r="P67" s="39">
        <v>251</v>
      </c>
      <c r="Q67" s="8">
        <v>250</v>
      </c>
      <c r="R67" s="8">
        <v>265</v>
      </c>
      <c r="S67" s="8">
        <v>278</v>
      </c>
      <c r="T67" s="30"/>
      <c r="U67" s="90">
        <f>SUM(C67:R67)</f>
        <v>766</v>
      </c>
      <c r="W67" s="27">
        <f>SUM(P67)</f>
        <v>251</v>
      </c>
      <c r="X67" s="27">
        <v>251</v>
      </c>
      <c r="Y67" s="27">
        <v>101</v>
      </c>
    </row>
    <row r="68" spans="2:25" ht="41.25" customHeight="1" x14ac:dyDescent="0.3">
      <c r="B68" s="99" t="s">
        <v>50</v>
      </c>
      <c r="C68" s="55"/>
      <c r="D68" s="52"/>
      <c r="E68" s="52"/>
      <c r="F68" s="52"/>
      <c r="G68" s="52"/>
      <c r="H68" s="52"/>
      <c r="I68" s="62"/>
      <c r="J68" s="66"/>
      <c r="K68" s="62"/>
      <c r="L68" s="62"/>
      <c r="M68" s="62"/>
      <c r="N68" s="62"/>
      <c r="O68" s="73"/>
      <c r="P68" s="45">
        <f>P67/P66</f>
        <v>0.43957968476357268</v>
      </c>
      <c r="Q68" s="43">
        <f>Q67/Q66</f>
        <v>0.59952038369304561</v>
      </c>
      <c r="R68" s="43">
        <f t="shared" ref="R68:S68" si="37">R67/R66</f>
        <v>0.48094373865698731</v>
      </c>
      <c r="S68" s="43">
        <f t="shared" si="37"/>
        <v>0.44911147011308561</v>
      </c>
      <c r="T68" s="31"/>
      <c r="U68" s="91">
        <f>U67/U66</f>
        <v>0.49772579597140998</v>
      </c>
      <c r="X68" s="27"/>
    </row>
    <row r="69" spans="2:25" ht="24" customHeight="1" x14ac:dyDescent="0.3">
      <c r="B69" s="104" t="s">
        <v>15</v>
      </c>
      <c r="C69" s="53"/>
      <c r="D69" s="49"/>
      <c r="E69" s="49"/>
      <c r="F69" s="49"/>
      <c r="G69" s="49"/>
      <c r="H69" s="48"/>
      <c r="I69" s="60"/>
      <c r="J69" s="64"/>
      <c r="K69" s="60"/>
      <c r="L69" s="68"/>
      <c r="M69" s="68"/>
      <c r="N69" s="68"/>
      <c r="O69" s="72"/>
      <c r="P69" s="39">
        <v>146</v>
      </c>
      <c r="Q69" s="8">
        <v>59</v>
      </c>
      <c r="R69" s="8">
        <v>147</v>
      </c>
      <c r="S69" s="8">
        <v>165</v>
      </c>
      <c r="T69" s="30"/>
      <c r="U69" s="90">
        <f>SUM(C69:R69)</f>
        <v>352</v>
      </c>
      <c r="X69" s="27"/>
    </row>
    <row r="70" spans="2:25" ht="24" customHeight="1" x14ac:dyDescent="0.3">
      <c r="B70" s="104" t="s">
        <v>16</v>
      </c>
      <c r="C70" s="53"/>
      <c r="D70" s="49"/>
      <c r="E70" s="49"/>
      <c r="F70" s="49"/>
      <c r="G70" s="49"/>
      <c r="H70" s="48"/>
      <c r="I70" s="60"/>
      <c r="J70" s="64"/>
      <c r="K70" s="60"/>
      <c r="L70" s="68"/>
      <c r="M70" s="68"/>
      <c r="N70" s="68"/>
      <c r="O70" s="72"/>
      <c r="P70" s="39">
        <v>88</v>
      </c>
      <c r="Q70" s="8">
        <v>92</v>
      </c>
      <c r="R70" s="8">
        <v>97</v>
      </c>
      <c r="S70" s="8">
        <v>104</v>
      </c>
      <c r="T70" s="30"/>
      <c r="U70" s="90">
        <f>SUM(C70:R70)</f>
        <v>277</v>
      </c>
      <c r="W70" s="27">
        <f>SUM(P70)</f>
        <v>88</v>
      </c>
      <c r="X70" s="27"/>
    </row>
    <row r="71" spans="2:25" ht="20.25" customHeight="1" x14ac:dyDescent="0.3">
      <c r="B71" s="97" t="s">
        <v>47</v>
      </c>
      <c r="C71" s="55"/>
      <c r="D71" s="52"/>
      <c r="E71" s="52"/>
      <c r="F71" s="52"/>
      <c r="G71" s="52"/>
      <c r="H71" s="52"/>
      <c r="I71" s="62"/>
      <c r="J71" s="66"/>
      <c r="K71" s="62"/>
      <c r="L71" s="62"/>
      <c r="M71" s="62"/>
      <c r="N71" s="74"/>
      <c r="O71" s="73"/>
      <c r="P71" s="56">
        <f>P70/P69</f>
        <v>0.60273972602739723</v>
      </c>
      <c r="Q71" s="43">
        <f>Q70/Q69</f>
        <v>1.5593220338983051</v>
      </c>
      <c r="R71" s="43">
        <f t="shared" ref="R71:S71" si="38">R70/R69</f>
        <v>0.65986394557823125</v>
      </c>
      <c r="S71" s="43">
        <f t="shared" si="38"/>
        <v>0.63030303030303025</v>
      </c>
      <c r="T71" s="31"/>
      <c r="U71" s="91">
        <f>U70/U69</f>
        <v>0.78693181818181823</v>
      </c>
      <c r="W71" s="77">
        <f>SUM(W13:W70)</f>
        <v>20053</v>
      </c>
      <c r="X71" s="27"/>
    </row>
    <row r="72" spans="2:25" ht="20.25" customHeight="1" x14ac:dyDescent="0.3">
      <c r="B72" s="104" t="s">
        <v>15</v>
      </c>
      <c r="C72" s="53"/>
      <c r="D72" s="49"/>
      <c r="E72" s="49"/>
      <c r="F72" s="49"/>
      <c r="G72" s="49"/>
      <c r="H72" s="48"/>
      <c r="I72" s="60"/>
      <c r="J72" s="64"/>
      <c r="K72" s="60"/>
      <c r="L72" s="68"/>
      <c r="M72" s="68"/>
      <c r="N72" s="68"/>
      <c r="O72" s="87"/>
      <c r="P72" s="67"/>
      <c r="Q72" s="39">
        <v>101</v>
      </c>
      <c r="R72" s="8">
        <v>225</v>
      </c>
      <c r="S72" s="8">
        <v>234</v>
      </c>
      <c r="T72" s="31"/>
      <c r="U72" s="90">
        <f>SUM(C72:R72)</f>
        <v>326</v>
      </c>
      <c r="W72" s="77"/>
      <c r="X72" s="27"/>
    </row>
    <row r="73" spans="2:25" ht="20.25" customHeight="1" x14ac:dyDescent="0.3">
      <c r="B73" s="104" t="s">
        <v>16</v>
      </c>
      <c r="C73" s="53"/>
      <c r="D73" s="49"/>
      <c r="E73" s="49"/>
      <c r="F73" s="49"/>
      <c r="G73" s="49"/>
      <c r="H73" s="48"/>
      <c r="I73" s="60"/>
      <c r="J73" s="64"/>
      <c r="K73" s="60"/>
      <c r="L73" s="68"/>
      <c r="M73" s="68"/>
      <c r="N73" s="68"/>
      <c r="O73" s="87"/>
      <c r="P73" s="68"/>
      <c r="Q73" s="39">
        <v>46</v>
      </c>
      <c r="R73" s="8">
        <v>90</v>
      </c>
      <c r="S73" s="8">
        <v>134</v>
      </c>
      <c r="T73" s="31"/>
      <c r="U73" s="90">
        <f>SUM(C73:R73)</f>
        <v>136</v>
      </c>
      <c r="W73" s="77"/>
      <c r="X73" s="27"/>
    </row>
    <row r="74" spans="2:25" ht="20.25" customHeight="1" x14ac:dyDescent="0.3">
      <c r="B74" s="97" t="s">
        <v>49</v>
      </c>
      <c r="C74" s="55"/>
      <c r="D74" s="52"/>
      <c r="E74" s="52"/>
      <c r="F74" s="52"/>
      <c r="G74" s="52"/>
      <c r="H74" s="52"/>
      <c r="I74" s="62"/>
      <c r="J74" s="66"/>
      <c r="K74" s="62"/>
      <c r="L74" s="62"/>
      <c r="M74" s="62"/>
      <c r="N74" s="74"/>
      <c r="O74" s="88"/>
      <c r="P74" s="74"/>
      <c r="Q74" s="45">
        <f>Q73/Q72</f>
        <v>0.45544554455445546</v>
      </c>
      <c r="R74" s="43">
        <f t="shared" ref="R74:S74" si="39">R73/R72</f>
        <v>0.4</v>
      </c>
      <c r="S74" s="43">
        <f t="shared" si="39"/>
        <v>0.57264957264957261</v>
      </c>
      <c r="T74" s="31"/>
      <c r="U74" s="91">
        <f>U73/U72</f>
        <v>0.41717791411042943</v>
      </c>
      <c r="W74" s="77"/>
      <c r="X74" s="27"/>
    </row>
    <row r="75" spans="2:25" ht="20.25" customHeight="1" x14ac:dyDescent="0.3">
      <c r="B75" s="104" t="s">
        <v>15</v>
      </c>
      <c r="C75" s="53"/>
      <c r="D75" s="49"/>
      <c r="E75" s="49"/>
      <c r="F75" s="49"/>
      <c r="G75" s="49"/>
      <c r="H75" s="48"/>
      <c r="I75" s="60"/>
      <c r="J75" s="64"/>
      <c r="K75" s="60"/>
      <c r="L75" s="68"/>
      <c r="M75" s="68"/>
      <c r="N75" s="68"/>
      <c r="O75" s="87"/>
      <c r="P75" s="67"/>
      <c r="Q75" s="39">
        <v>104</v>
      </c>
      <c r="R75" s="8">
        <v>181</v>
      </c>
      <c r="S75" s="8">
        <v>231</v>
      </c>
      <c r="T75" s="31"/>
      <c r="U75" s="90">
        <f>SUM(C75:R75)</f>
        <v>285</v>
      </c>
      <c r="W75" s="77"/>
      <c r="X75" s="27"/>
    </row>
    <row r="76" spans="2:25" ht="20.25" customHeight="1" x14ac:dyDescent="0.3">
      <c r="B76" s="104" t="s">
        <v>16</v>
      </c>
      <c r="C76" s="53"/>
      <c r="D76" s="49"/>
      <c r="E76" s="49"/>
      <c r="F76" s="49"/>
      <c r="G76" s="49"/>
      <c r="H76" s="48"/>
      <c r="I76" s="60"/>
      <c r="J76" s="64"/>
      <c r="K76" s="60"/>
      <c r="L76" s="68"/>
      <c r="M76" s="68"/>
      <c r="N76" s="68"/>
      <c r="O76" s="87"/>
      <c r="P76" s="68"/>
      <c r="Q76" s="39">
        <v>33</v>
      </c>
      <c r="R76" s="8">
        <v>70</v>
      </c>
      <c r="S76" s="8">
        <v>57</v>
      </c>
      <c r="T76" s="31"/>
      <c r="U76" s="90">
        <f>SUM(C76:R76)</f>
        <v>103</v>
      </c>
      <c r="W76" s="77"/>
      <c r="X76" s="27"/>
    </row>
    <row r="77" spans="2:25" ht="20.25" customHeight="1" x14ac:dyDescent="0.3">
      <c r="B77" s="97" t="s">
        <v>51</v>
      </c>
      <c r="C77" s="55"/>
      <c r="D77" s="52"/>
      <c r="E77" s="52"/>
      <c r="F77" s="52"/>
      <c r="G77" s="52"/>
      <c r="H77" s="52"/>
      <c r="I77" s="62"/>
      <c r="J77" s="66"/>
      <c r="K77" s="62"/>
      <c r="L77" s="62"/>
      <c r="M77" s="62"/>
      <c r="N77" s="74"/>
      <c r="O77" s="88"/>
      <c r="P77" s="74"/>
      <c r="Q77" s="45">
        <f>Q76/Q75</f>
        <v>0.31730769230769229</v>
      </c>
      <c r="R77" s="43">
        <f t="shared" ref="R77:S77" si="40">R76/R75</f>
        <v>0.38674033149171272</v>
      </c>
      <c r="S77" s="43">
        <f t="shared" si="40"/>
        <v>0.24675324675324675</v>
      </c>
      <c r="T77" s="31"/>
      <c r="U77" s="91">
        <f>U76/U75</f>
        <v>0.36140350877192984</v>
      </c>
      <c r="W77" s="77"/>
      <c r="X77" s="27"/>
    </row>
    <row r="78" spans="2:25" ht="20.25" customHeight="1" x14ac:dyDescent="0.3">
      <c r="B78" s="104" t="s">
        <v>15</v>
      </c>
      <c r="C78" s="53"/>
      <c r="D78" s="49"/>
      <c r="E78" s="49"/>
      <c r="F78" s="49"/>
      <c r="G78" s="49"/>
      <c r="H78" s="48"/>
      <c r="I78" s="60"/>
      <c r="J78" s="64"/>
      <c r="K78" s="60"/>
      <c r="L78" s="68"/>
      <c r="M78" s="68"/>
      <c r="N78" s="68"/>
      <c r="O78" s="87"/>
      <c r="P78" s="67"/>
      <c r="Q78" s="67"/>
      <c r="R78" s="67"/>
      <c r="S78" s="8">
        <v>142</v>
      </c>
      <c r="T78" s="31"/>
      <c r="U78" s="90">
        <f>SUM(C78:S78)</f>
        <v>142</v>
      </c>
      <c r="W78" s="77"/>
      <c r="X78" s="27"/>
    </row>
    <row r="79" spans="2:25" ht="20.25" customHeight="1" x14ac:dyDescent="0.3">
      <c r="B79" s="104" t="s">
        <v>16</v>
      </c>
      <c r="C79" s="53"/>
      <c r="D79" s="49"/>
      <c r="E79" s="49"/>
      <c r="F79" s="49"/>
      <c r="G79" s="49"/>
      <c r="H79" s="48"/>
      <c r="I79" s="60"/>
      <c r="J79" s="64"/>
      <c r="K79" s="60"/>
      <c r="L79" s="68"/>
      <c r="M79" s="68"/>
      <c r="N79" s="68"/>
      <c r="O79" s="87"/>
      <c r="P79" s="68"/>
      <c r="Q79" s="68"/>
      <c r="R79" s="68"/>
      <c r="S79" s="8">
        <v>51</v>
      </c>
      <c r="T79" s="31"/>
      <c r="U79" s="90">
        <f>SUM(C79:S79)</f>
        <v>51</v>
      </c>
      <c r="W79" s="77"/>
      <c r="X79" s="27"/>
    </row>
    <row r="80" spans="2:25" ht="20.25" customHeight="1" x14ac:dyDescent="0.3">
      <c r="B80" s="97" t="s">
        <v>55</v>
      </c>
      <c r="C80" s="55"/>
      <c r="D80" s="52"/>
      <c r="E80" s="52"/>
      <c r="F80" s="52"/>
      <c r="G80" s="52"/>
      <c r="H80" s="52"/>
      <c r="I80" s="62"/>
      <c r="J80" s="66"/>
      <c r="K80" s="62"/>
      <c r="L80" s="62"/>
      <c r="M80" s="62"/>
      <c r="N80" s="74"/>
      <c r="O80" s="88"/>
      <c r="P80" s="74"/>
      <c r="Q80" s="74"/>
      <c r="R80" s="74"/>
      <c r="S80" s="43">
        <f t="shared" ref="S80" si="41">S79/S78</f>
        <v>0.35915492957746481</v>
      </c>
      <c r="T80" s="31"/>
      <c r="U80" s="91">
        <f>U79/U78</f>
        <v>0.35915492957746481</v>
      </c>
      <c r="W80" s="77"/>
      <c r="X80" s="27"/>
    </row>
    <row r="81" spans="2:25" ht="20.25" customHeight="1" x14ac:dyDescent="0.3">
      <c r="B81" s="104" t="s">
        <v>15</v>
      </c>
      <c r="C81" s="53"/>
      <c r="D81" s="49"/>
      <c r="E81" s="49"/>
      <c r="F81" s="49"/>
      <c r="G81" s="49"/>
      <c r="H81" s="48"/>
      <c r="I81" s="60"/>
      <c r="J81" s="64"/>
      <c r="K81" s="60"/>
      <c r="L81" s="68"/>
      <c r="M81" s="68"/>
      <c r="N81" s="68"/>
      <c r="O81" s="87"/>
      <c r="P81" s="67"/>
      <c r="Q81" s="67"/>
      <c r="R81" s="67"/>
      <c r="S81" s="8">
        <v>147</v>
      </c>
      <c r="T81" s="31"/>
      <c r="U81" s="90">
        <f>SUM(C81:S81)</f>
        <v>147</v>
      </c>
      <c r="W81" s="77"/>
      <c r="X81" s="27"/>
    </row>
    <row r="82" spans="2:25" ht="20.25" customHeight="1" x14ac:dyDescent="0.3">
      <c r="B82" s="104" t="s">
        <v>16</v>
      </c>
      <c r="C82" s="53"/>
      <c r="D82" s="49"/>
      <c r="E82" s="49"/>
      <c r="F82" s="49"/>
      <c r="G82" s="49"/>
      <c r="H82" s="48"/>
      <c r="I82" s="60"/>
      <c r="J82" s="64"/>
      <c r="K82" s="60"/>
      <c r="L82" s="68"/>
      <c r="M82" s="68"/>
      <c r="N82" s="68"/>
      <c r="O82" s="87"/>
      <c r="P82" s="68"/>
      <c r="Q82" s="68"/>
      <c r="R82" s="68"/>
      <c r="S82" s="8">
        <v>65</v>
      </c>
      <c r="T82" s="31"/>
      <c r="U82" s="90">
        <f>SUM(C82:S82)</f>
        <v>65</v>
      </c>
      <c r="W82" s="77"/>
      <c r="X82" s="27"/>
    </row>
    <row r="83" spans="2:25" ht="20.25" customHeight="1" x14ac:dyDescent="0.3">
      <c r="B83" s="97" t="s">
        <v>56</v>
      </c>
      <c r="C83" s="55"/>
      <c r="D83" s="52"/>
      <c r="E83" s="52"/>
      <c r="F83" s="52"/>
      <c r="G83" s="52"/>
      <c r="H83" s="52"/>
      <c r="I83" s="62"/>
      <c r="J83" s="66"/>
      <c r="K83" s="62"/>
      <c r="L83" s="62"/>
      <c r="M83" s="62"/>
      <c r="N83" s="74"/>
      <c r="O83" s="88"/>
      <c r="P83" s="74"/>
      <c r="Q83" s="74"/>
      <c r="R83" s="74"/>
      <c r="S83" s="43">
        <f t="shared" ref="S83" si="42">S82/S81</f>
        <v>0.44217687074829931</v>
      </c>
      <c r="T83" s="31"/>
      <c r="U83" s="91">
        <f>U82/U81</f>
        <v>0.44217687074829931</v>
      </c>
      <c r="W83" s="77"/>
      <c r="X83" s="27"/>
    </row>
    <row r="84" spans="2:25" s="9" customFormat="1" ht="13.5" customHeight="1" x14ac:dyDescent="0.3">
      <c r="B84" s="100"/>
      <c r="C84" s="32"/>
      <c r="D84" s="32"/>
      <c r="E84" s="32"/>
      <c r="F84" s="32"/>
      <c r="G84" s="32"/>
      <c r="H84" s="32"/>
      <c r="I84" s="41"/>
      <c r="J84" s="41"/>
      <c r="K84" s="41"/>
      <c r="L84" s="41"/>
      <c r="M84" s="41"/>
      <c r="N84" s="31"/>
      <c r="O84" s="31"/>
      <c r="P84" s="31"/>
      <c r="Q84" s="31"/>
      <c r="R84" s="31"/>
      <c r="S84" s="31"/>
      <c r="T84" s="31"/>
      <c r="U84" s="40"/>
      <c r="W84" s="29"/>
      <c r="X84" s="27"/>
      <c r="Y84" s="75"/>
    </row>
    <row r="85" spans="2:25" ht="20.25" customHeight="1" x14ac:dyDescent="0.3">
      <c r="B85" s="96" t="s">
        <v>17</v>
      </c>
      <c r="C85" s="23">
        <v>0.44259999999999999</v>
      </c>
      <c r="D85" s="23">
        <v>0.47860000000000003</v>
      </c>
      <c r="E85" s="23">
        <v>0.47220000000000001</v>
      </c>
      <c r="F85" s="23">
        <v>0.49320000000000003</v>
      </c>
      <c r="G85" s="23">
        <v>0.57650000000000001</v>
      </c>
      <c r="H85" s="23">
        <v>0.50229999999999997</v>
      </c>
      <c r="I85" s="23">
        <v>0.49230000000000002</v>
      </c>
      <c r="J85" s="23">
        <v>0.54120000000000001</v>
      </c>
      <c r="K85" s="23">
        <f>K88/K87</f>
        <v>0.55873797270082792</v>
      </c>
      <c r="L85" s="23">
        <v>0.56279999999999997</v>
      </c>
      <c r="M85" s="23">
        <v>0.52669999999999995</v>
      </c>
      <c r="N85" s="23">
        <v>0.52329999999999999</v>
      </c>
      <c r="O85" s="23">
        <v>0.52270000000000005</v>
      </c>
      <c r="P85" s="81">
        <v>0.49730000000000002</v>
      </c>
      <c r="Q85" s="23">
        <v>0.5302</v>
      </c>
      <c r="R85" s="23">
        <v>0.54590000000000005</v>
      </c>
      <c r="S85" s="23">
        <v>0.52510000000000001</v>
      </c>
      <c r="T85" s="34"/>
      <c r="U85" s="92">
        <v>0.5272</v>
      </c>
      <c r="X85" s="27"/>
    </row>
    <row r="86" spans="2:25" ht="8.25" customHeight="1" x14ac:dyDescent="0.3">
      <c r="B86" s="105"/>
      <c r="D86" s="11"/>
      <c r="E86" s="12"/>
      <c r="F86" s="12"/>
      <c r="Q86" s="95"/>
      <c r="R86" s="10"/>
      <c r="S86" s="10"/>
      <c r="U86" s="80"/>
      <c r="X86" s="27"/>
    </row>
    <row r="87" spans="2:25" ht="18" customHeight="1" x14ac:dyDescent="0.3">
      <c r="B87" s="101" t="s">
        <v>15</v>
      </c>
      <c r="C87" s="13">
        <f t="shared" ref="C87:F87" si="43">SUM(C6,C9,C12,C15,C18,C21,C24,C27,C30,C33,C36,C39,C42,C45,C48,C51)</f>
        <v>122</v>
      </c>
      <c r="D87" s="13">
        <f t="shared" si="43"/>
        <v>539</v>
      </c>
      <c r="E87" s="13">
        <f t="shared" si="43"/>
        <v>1063</v>
      </c>
      <c r="F87" s="13">
        <f t="shared" si="43"/>
        <v>1413</v>
      </c>
      <c r="G87" s="13">
        <v>2161</v>
      </c>
      <c r="H87" s="13">
        <v>2747</v>
      </c>
      <c r="I87" s="13">
        <v>3012</v>
      </c>
      <c r="J87" s="13">
        <f t="shared" ref="J87:L88" si="44">SUM(J6,J9,J12,J15,J18,J21,J24,J27,J30,J33,J36,J39,J42,J45,J48,J51,J54)</f>
        <v>3991</v>
      </c>
      <c r="K87" s="13">
        <f t="shared" si="44"/>
        <v>4469</v>
      </c>
      <c r="L87" s="13">
        <f t="shared" si="44"/>
        <v>5565</v>
      </c>
      <c r="M87" s="13">
        <v>6530</v>
      </c>
      <c r="N87" s="13">
        <v>6566</v>
      </c>
      <c r="O87" s="13">
        <f>SUM(O63,O60,O57,O54,O51,O48,O45,O42,O39,O36,O33,O30,O27,O24,O21,O18,O15,O12,O9,O6)</f>
        <v>6468</v>
      </c>
      <c r="P87" s="82">
        <f>SUM(P63,P60,P57,P54,P51,P48,P45,P42,P39,P36,P33,P30,P27,P24,P21,P18,P15,P12,P9,P6,P66,P69)</f>
        <v>8129</v>
      </c>
      <c r="Q87" s="13">
        <f>SUM(Q63,Q60,Q57,Q54,Q51,Q48,Q45,Q42,Q39,Q36,Q33,Q30,Q27,Q24,Q21,Q18,Q15,Q12,Q9,Q6,Q66,Q69,Q72,Q75)</f>
        <v>7230</v>
      </c>
      <c r="R87" s="13">
        <f>SUM(R63,R60,R57,R54,R51,R48,R45,R42,R39,R36,R33,R30,R27,R24,R21,R18,R15,R12,R9,R6,R66,R69,R72,R75)</f>
        <v>8499</v>
      </c>
      <c r="S87" s="13">
        <f>SUM(S63,S60,S57,S54,S51,S48,S45,S42,S39,S36,S33,S30,S27,S24,S21,S18,S15,S12,S9,S6,S66,S69,S72,S75,S78,S81)</f>
        <v>9296</v>
      </c>
      <c r="T87" s="36"/>
      <c r="U87" s="93">
        <v>77800</v>
      </c>
      <c r="W87" s="29" t="s">
        <v>18</v>
      </c>
      <c r="X87" s="27">
        <f>SUM(X7:X86)</f>
        <v>952</v>
      </c>
      <c r="Y87" s="27">
        <f>SUM(Y7:Y85)</f>
        <v>394</v>
      </c>
    </row>
    <row r="88" spans="2:25" x14ac:dyDescent="0.3">
      <c r="B88" s="101" t="s">
        <v>16</v>
      </c>
      <c r="C88" s="13">
        <f>SUM(C7,C10,C13,C16,C19,C22,C25,C28,C31,C34,C37,C40,C43,C46,C49,C52,C55)</f>
        <v>54</v>
      </c>
      <c r="D88" s="13">
        <f>SUM(D7,D10,D13,D16,D19,D22,D25,D28,D31,D34,D37,D40,D43,D46,D49,D52,D55)</f>
        <v>258</v>
      </c>
      <c r="E88" s="13">
        <f>SUM(E7,E10,E13,E16,E19,E22,E25,E28,E31,E34,E37,E40,E43,E46,E49,E52,E55)</f>
        <v>502</v>
      </c>
      <c r="F88" s="13">
        <f>SUM(F7,F10,F13,F16,F19,F22,F25,F28,F31,F34,F37,F40,F43,F46,F49,F52,F55)</f>
        <v>697</v>
      </c>
      <c r="G88" s="13">
        <v>1246</v>
      </c>
      <c r="H88" s="13">
        <v>1380</v>
      </c>
      <c r="I88" s="13">
        <v>1483</v>
      </c>
      <c r="J88" s="13">
        <f t="shared" si="44"/>
        <v>2160</v>
      </c>
      <c r="K88" s="13">
        <f t="shared" si="44"/>
        <v>2497</v>
      </c>
      <c r="L88" s="13">
        <f t="shared" si="44"/>
        <v>3132</v>
      </c>
      <c r="M88" s="14">
        <v>3440</v>
      </c>
      <c r="N88" s="14">
        <v>3436</v>
      </c>
      <c r="O88" s="14">
        <f>SUM(O64,O61,O58,O55,O52,O49,O46,O43,O40,O37,O34,O31,O28,O25,O22,O19,O16,O13,O10,O7)</f>
        <v>3381</v>
      </c>
      <c r="P88" s="83">
        <f>SUM(P64,P61,P58,P55,P52,P49,P46,P43,P40,P37,P34,P31,P28,P25,P22,P19,P16,P13,P10,P7,P67,P70)</f>
        <v>4043</v>
      </c>
      <c r="Q88" s="14">
        <f>SUM(Q64,Q61,Q58,Q55,Q52,Q49,Q46,Q43,Q40,Q37,Q34,Q31,Q28,Q25,Q22,Q19,Q16,Q13,Q10,Q7,Q67,Q70,Q73,Q76)</f>
        <v>3834</v>
      </c>
      <c r="R88" s="14">
        <f>SUM(R64,R61,R58,R55,R52,R49,R46,R43,R40,R37,R34,R31,R28,R25,R22,R19,R16,R13,R10,R7,R67,R70,R73,R76)</f>
        <v>4640</v>
      </c>
      <c r="S88" s="14">
        <f>SUM(S64,S61,S58,S55,S52,S49,S46,S43,S40,S37,S34,S31,S28,S25,S22,S19,S16,S13,S10,S7,S67,S70,S73,S76,S79,S82)</f>
        <v>4882</v>
      </c>
      <c r="T88" s="36"/>
      <c r="U88" s="94">
        <v>41021</v>
      </c>
      <c r="W88" s="29" t="s">
        <v>18</v>
      </c>
      <c r="X88" s="27"/>
    </row>
    <row r="89" spans="2:25" x14ac:dyDescent="0.3">
      <c r="B89" s="37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6"/>
      <c r="N89" s="36"/>
      <c r="O89" s="36"/>
      <c r="P89" s="36"/>
      <c r="Q89" s="36"/>
      <c r="R89" s="36"/>
      <c r="S89" s="36"/>
      <c r="T89" s="36"/>
      <c r="U89" s="38"/>
      <c r="W89" s="29"/>
      <c r="X89" s="20"/>
    </row>
    <row r="90" spans="2:25" x14ac:dyDescent="0.3">
      <c r="B90" s="106"/>
    </row>
    <row r="91" spans="2:25" ht="22.5" customHeight="1" x14ac:dyDescent="0.3">
      <c r="C91" s="113" t="s">
        <v>58</v>
      </c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</row>
    <row r="92" spans="2:25" ht="23.25" customHeight="1" x14ac:dyDescent="0.3">
      <c r="C92" s="15" t="s">
        <v>19</v>
      </c>
      <c r="D92" s="16"/>
      <c r="E92" s="16"/>
      <c r="F92" s="16"/>
      <c r="G92" s="16"/>
      <c r="H92" s="16"/>
      <c r="I92" s="17">
        <v>0.52780000000000005</v>
      </c>
      <c r="K92" s="18"/>
      <c r="L92" s="18"/>
      <c r="M92" s="18"/>
      <c r="N92" s="18"/>
      <c r="O92" s="18"/>
      <c r="P92" s="18"/>
      <c r="Q92" s="18"/>
      <c r="R92" s="18"/>
      <c r="S92" s="85"/>
      <c r="T92" s="85"/>
    </row>
    <row r="93" spans="2:25" ht="36.75" customHeight="1" x14ac:dyDescent="0.3">
      <c r="C93" s="11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</row>
    <row r="94" spans="2:25" hidden="1" x14ac:dyDescent="0.3"/>
    <row r="95" spans="2:25" hidden="1" x14ac:dyDescent="0.3">
      <c r="B95" t="s">
        <v>20</v>
      </c>
    </row>
    <row r="96" spans="2:25" hidden="1" x14ac:dyDescent="0.3">
      <c r="K96">
        <f>SUM(L7,L10,L13,L16,L19,L22,L25,L28,L31,L34,L37,L40,L43,L46,L49,L52,L55)</f>
        <v>3132</v>
      </c>
      <c r="L96" s="21">
        <f>SUM(C87:R87)</f>
        <v>68504</v>
      </c>
      <c r="N96" s="19">
        <f>SUM(N6,N9,N12,N15,N18,N21,N24,N27,N30,N33,N36,N39,N42,N45,N48,N51,N54,N57,N63)</f>
        <v>6566</v>
      </c>
      <c r="O96" s="19">
        <f>SUM(O6,O9,O12,O15,O18,O21,O24,O27,O30,O33,O36,O39,O42,O45,O48,O51,O54,O57,O63,O60)</f>
        <v>6468</v>
      </c>
      <c r="P96" s="19">
        <f>SUM(P6,P9,P12,P15,P18,P21,P24,P27,P30,P33,P36,P39,P42,P45,P48,P51,P54,P57,P63,P66,P69,P60)</f>
        <v>8129</v>
      </c>
      <c r="Q96" s="19">
        <f>SUM(Q6,Q9,Q12,Q15,Q18,Q21,Q24,Q27,Q30,Q33,Q36,Q39,Q42,Q45,Q48,Q51,Q54,Q57,Q63,Q66,Q69,Q60,Q72,Q75)</f>
        <v>7230</v>
      </c>
      <c r="R96" s="19">
        <f>SUM(R6,R9,R12,R15,R18,R21,R24,R27,R30,R33,R36,R39,R42,R45,R48,R51,R54,R57,R63,R66,R69,R60,R72,R75)</f>
        <v>8499</v>
      </c>
      <c r="S96" s="19">
        <f>SUM(S6,S9,S12,S15,S18,S21,S24,S27,S30,S33,S36,S39,S42,S45,S48,S51,S54,S57,S63,S66,S69,S60,S72,S75,S78,S81)</f>
        <v>9296</v>
      </c>
      <c r="T96" s="86"/>
      <c r="U96" s="89">
        <f>SUM(C87:S87)</f>
        <v>77800</v>
      </c>
    </row>
    <row r="97" spans="2:21" hidden="1" x14ac:dyDescent="0.3">
      <c r="L97" s="21">
        <f>SUM(C88:R88)</f>
        <v>36183</v>
      </c>
      <c r="N97" s="19">
        <f>SUM(N7,N10,N13,N16,N19,N22,N25,N28,N31,N34,N37,N40,N43,N46,N49,N52,N55,N58,N64)</f>
        <v>3436</v>
      </c>
      <c r="O97" s="19">
        <f>SUM(O7,O10,O13,O16,O19,O22,O25,O28,O31,O34,O37,O40,O43,O46,O49,O52,O55,O58,O64,O61)</f>
        <v>3381</v>
      </c>
      <c r="P97" s="19">
        <f>SUM(P7,P10,P13,P16,P19,P22,P25,P28,P31,P34,P37,P40,P43,P46,P49,P52,P55,P58,P64,P67,P70,P61)</f>
        <v>4043</v>
      </c>
      <c r="Q97" s="19">
        <f>SUM(Q7,Q10,Q13,Q16,Q19,Q22,Q25,Q28,Q31,Q34,Q37,Q40,Q43,Q46,Q49,Q52,Q55,Q58,Q64,Q67,Q70,Q61,Q73,Q76)</f>
        <v>3834</v>
      </c>
      <c r="R97" s="19">
        <f>SUM(R7,R10,R13,R16,R19,R22,R25,R28,R31,R34,R37,R40,R43,R46,R49,R52,R55,R58,R64,R67,R70,R61,R73,R76)</f>
        <v>4640</v>
      </c>
      <c r="S97" s="19">
        <f>SUM(S7,S10,S13,S16,S19,S22,S25,S28,S31,S34,S37,S40,S43,S46,S49,S52,S55,S58,S64,S67,S70,S61,S73,S76,S79,S82)</f>
        <v>4882</v>
      </c>
      <c r="T97" s="86"/>
      <c r="U97" s="89">
        <f>SUM(C88:S88)</f>
        <v>41065</v>
      </c>
    </row>
    <row r="98" spans="2:21" hidden="1" x14ac:dyDescent="0.3"/>
    <row r="99" spans="2:21" hidden="1" x14ac:dyDescent="0.3">
      <c r="B99" s="111" t="s">
        <v>27</v>
      </c>
      <c r="C99" s="111"/>
      <c r="D99" s="111"/>
      <c r="E99" s="111"/>
      <c r="F99" s="111"/>
      <c r="G99" s="111"/>
    </row>
    <row r="100" spans="2:21" hidden="1" x14ac:dyDescent="0.3"/>
    <row r="101" spans="2:21" hidden="1" x14ac:dyDescent="0.3"/>
    <row r="102" spans="2:21" hidden="1" x14ac:dyDescent="0.3"/>
    <row r="104" spans="2:21" x14ac:dyDescent="0.3">
      <c r="Q104" s="20">
        <f>SUM(C87:S87)</f>
        <v>77800</v>
      </c>
    </row>
    <row r="105" spans="2:21" x14ac:dyDescent="0.3">
      <c r="Q105" s="20">
        <f>SUM(C88:S88)</f>
        <v>41065</v>
      </c>
    </row>
  </sheetData>
  <mergeCells count="7">
    <mergeCell ref="B2:S2"/>
    <mergeCell ref="C4:S4"/>
    <mergeCell ref="B99:G99"/>
    <mergeCell ref="C93:U93"/>
    <mergeCell ref="B4:B5"/>
    <mergeCell ref="U4:U5"/>
    <mergeCell ref="C91:U91"/>
  </mergeCells>
  <pageMargins left="0.2" right="0.17" top="0.28999999999999998" bottom="0.32" header="0.19" footer="0"/>
  <pageSetup scale="4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CORREGIDA MARZO 2012 1</vt:lpstr>
      <vt:lpstr>'CORREGIDA MARZO 2012 1'!Área_de_impresión</vt:lpstr>
    </vt:vector>
  </TitlesOfParts>
  <Company>CECyTEJ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GLORIA B. DELGADILLO ROSALES</dc:creator>
  <cp:lastModifiedBy>cecytej</cp:lastModifiedBy>
  <cp:lastPrinted>2015-09-04T23:46:57Z</cp:lastPrinted>
  <dcterms:created xsi:type="dcterms:W3CDTF">2011-01-27T19:27:25Z</dcterms:created>
  <dcterms:modified xsi:type="dcterms:W3CDTF">2016-01-12T16:43:35Z</dcterms:modified>
</cp:coreProperties>
</file>